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07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0" documentId="13_ncr:1_{B8F67FF4-7BCE-4022-BEE3-DF8FBFFD468A}" xr6:coauthVersionLast="45" xr6:coauthVersionMax="45" xr10:uidLastSave="{00000000-0000-0000-0000-000000000000}"/>
  <bookViews>
    <workbookView xWindow="-120" yWindow="-120" windowWidth="29040" windowHeight="15840" firstSheet="1" activeTab="7" xr2:uid="{00000000-000D-0000-FFFF-FFFF00000000}"/>
  </bookViews>
  <sheets>
    <sheet name="Sample Bank" sheetId="1" r:id="rId1"/>
    <sheet name="Sales daybooks" sheetId="6" r:id="rId2"/>
    <sheet name="Sales Returns daybooks" sheetId="7" r:id="rId3"/>
    <sheet name="Purchase daybook" sheetId="5" r:id="rId4"/>
    <sheet name="Purchase returns daybook" sheetId="4" r:id="rId5"/>
    <sheet name="Petty Cash Daybook" sheetId="10" r:id="rId6"/>
    <sheet name="Cashbook" sheetId="8" r:id="rId7"/>
    <sheet name="General ledger" sheetId="9" r:id="rId8"/>
  </sheets>
  <externalReferences>
    <externalReference r:id="rId9"/>
    <externalReference r:id="rId10"/>
  </externalReferences>
  <definedNames>
    <definedName name="Address1" localSheetId="6">#REF!</definedName>
    <definedName name="Address1">#REF!</definedName>
    <definedName name="customer" localSheetId="6">'[1]Customer master file'!$A:$A</definedName>
    <definedName name="customer" localSheetId="1">'[2]Customer master file'!$A:$A</definedName>
    <definedName name="customer" localSheetId="2">'[2]Customer master file'!$A:$A</definedName>
    <definedName name="custom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3" i="9" l="1"/>
  <c r="G33" i="9"/>
  <c r="D43" i="9"/>
  <c r="B43" i="9"/>
  <c r="D33" i="9"/>
  <c r="B33" i="9"/>
  <c r="B21" i="9"/>
  <c r="D21" i="9"/>
  <c r="D9" i="9"/>
  <c r="D15" i="9"/>
  <c r="B3" i="9"/>
  <c r="B9" i="9" s="1"/>
  <c r="K24" i="10"/>
  <c r="H24" i="10"/>
  <c r="E24" i="10"/>
  <c r="E27" i="10" s="1"/>
  <c r="A24" i="10"/>
  <c r="A27" i="10" s="1"/>
  <c r="F22" i="10"/>
  <c r="G22" i="10" s="1"/>
  <c r="F21" i="10"/>
  <c r="G21" i="10" s="1"/>
  <c r="F20" i="10"/>
  <c r="J20" i="10" s="1"/>
  <c r="J24" i="10" s="1"/>
  <c r="F19" i="10"/>
  <c r="I19" i="10" s="1"/>
  <c r="I24" i="10" s="1"/>
  <c r="J10" i="10"/>
  <c r="I10" i="10"/>
  <c r="H10" i="10"/>
  <c r="G10" i="10"/>
  <c r="F10" i="10"/>
  <c r="E10" i="10"/>
  <c r="E14" i="10" s="1"/>
  <c r="A10" i="10"/>
  <c r="A14" i="10" s="1"/>
  <c r="K9" i="10"/>
  <c r="K8" i="10"/>
  <c r="K7" i="10"/>
  <c r="K6" i="10"/>
  <c r="K5" i="10"/>
  <c r="K4" i="10"/>
  <c r="K3" i="10"/>
  <c r="K10" i="10" l="1"/>
  <c r="G24" i="10"/>
  <c r="F24" i="10"/>
  <c r="G38" i="8" l="1"/>
  <c r="F38" i="8"/>
  <c r="G35" i="8"/>
  <c r="F35" i="8"/>
  <c r="G33" i="8"/>
  <c r="F33" i="8"/>
  <c r="G32" i="8"/>
  <c r="F32" i="8"/>
  <c r="G28" i="8"/>
  <c r="F28" i="8"/>
  <c r="G25" i="8"/>
  <c r="F25" i="8"/>
  <c r="G23" i="8"/>
  <c r="G22" i="8"/>
  <c r="F23" i="8"/>
  <c r="F22" i="8"/>
  <c r="T41" i="8" l="1"/>
  <c r="S41" i="8"/>
  <c r="R41" i="8"/>
  <c r="Q41" i="8"/>
  <c r="P41" i="8"/>
  <c r="O41" i="8"/>
  <c r="N41" i="8"/>
  <c r="N42" i="8" s="1"/>
  <c r="M41" i="8"/>
  <c r="I41" i="8"/>
  <c r="H41" i="8"/>
  <c r="G41" i="8"/>
  <c r="F41" i="8"/>
  <c r="D41" i="8"/>
  <c r="E36" i="8"/>
  <c r="E41" i="8" s="1"/>
  <c r="O42" i="8" l="1"/>
  <c r="Q17" i="8" l="1"/>
  <c r="T17" i="8"/>
  <c r="S17" i="8"/>
  <c r="R17" i="8"/>
  <c r="P17" i="8"/>
  <c r="O17" i="8"/>
  <c r="O20" i="8" s="1"/>
  <c r="N17" i="8"/>
  <c r="O18" i="8" s="1"/>
  <c r="M17" i="8"/>
  <c r="I17" i="8"/>
  <c r="H17" i="8"/>
  <c r="E17" i="8"/>
  <c r="D17" i="8"/>
  <c r="G7" i="8"/>
  <c r="F7" i="8"/>
  <c r="G5" i="8"/>
  <c r="F5" i="8"/>
  <c r="G3" i="8"/>
  <c r="F3" i="8"/>
  <c r="T18" i="8" l="1"/>
  <c r="E18" i="8"/>
  <c r="F17" i="8"/>
  <c r="G17" i="8"/>
  <c r="I18" i="8" l="1"/>
  <c r="K13" i="7"/>
  <c r="J13" i="7"/>
  <c r="I13" i="7"/>
  <c r="L13" i="7" s="1"/>
  <c r="G13" i="7"/>
  <c r="F13" i="7"/>
  <c r="L12" i="7"/>
  <c r="L11" i="7"/>
  <c r="L10" i="7"/>
  <c r="L9" i="7"/>
  <c r="L8" i="7"/>
  <c r="L7" i="7"/>
  <c r="E7" i="7"/>
  <c r="L6" i="7"/>
  <c r="E6" i="7"/>
  <c r="L5" i="7"/>
  <c r="E5" i="7"/>
  <c r="L4" i="7"/>
  <c r="E4" i="7"/>
  <c r="K13" i="6"/>
  <c r="J13" i="6"/>
  <c r="I13" i="6"/>
  <c r="G13" i="6"/>
  <c r="F13" i="6"/>
  <c r="E13" i="6"/>
  <c r="K14" i="6" l="1"/>
  <c r="E13" i="7"/>
  <c r="G14" i="6"/>
  <c r="Q13" i="5"/>
  <c r="P13" i="5"/>
  <c r="O13" i="5"/>
  <c r="N13" i="5"/>
  <c r="M13" i="5"/>
  <c r="L13" i="5"/>
  <c r="K13" i="5"/>
  <c r="H13" i="5"/>
  <c r="G13" i="5"/>
  <c r="R8" i="5"/>
  <c r="F8" i="5"/>
  <c r="R7" i="5"/>
  <c r="F7" i="5"/>
  <c r="R6" i="5"/>
  <c r="F6" i="5"/>
  <c r="R5" i="5"/>
  <c r="F5" i="5"/>
  <c r="R4" i="5"/>
  <c r="F4" i="5"/>
  <c r="Q13" i="4"/>
  <c r="P13" i="4"/>
  <c r="O13" i="4"/>
  <c r="N13" i="4"/>
  <c r="M13" i="4"/>
  <c r="L13" i="4"/>
  <c r="K13" i="4"/>
  <c r="H13" i="4"/>
  <c r="G13" i="4"/>
  <c r="R5" i="4"/>
  <c r="F5" i="4"/>
  <c r="R4" i="4"/>
  <c r="F4" i="4"/>
  <c r="F13" i="4" s="1"/>
  <c r="R13" i="5" l="1"/>
  <c r="F13" i="5"/>
  <c r="R13" i="4"/>
  <c r="C10" i="1"/>
  <c r="S10" i="1"/>
  <c r="R10" i="1"/>
  <c r="Q10" i="1"/>
  <c r="P10" i="1"/>
  <c r="O10" i="1"/>
  <c r="N10" i="1"/>
  <c r="O11" i="1" s="1"/>
  <c r="M10" i="1"/>
  <c r="I10" i="1"/>
  <c r="H10" i="1"/>
  <c r="E10" i="1"/>
  <c r="E11" i="1" s="1"/>
  <c r="D10" i="1"/>
  <c r="O13" i="1" l="1"/>
  <c r="F10" i="1"/>
  <c r="G10" i="1"/>
  <c r="S11" i="1"/>
  <c r="I11" i="1" l="1"/>
</calcChain>
</file>

<file path=xl/sharedStrings.xml><?xml version="1.0" encoding="utf-8"?>
<sst xmlns="http://schemas.openxmlformats.org/spreadsheetml/2006/main" count="349" uniqueCount="185">
  <si>
    <t>Receipts</t>
  </si>
  <si>
    <t>Payments</t>
  </si>
  <si>
    <t>Date</t>
  </si>
  <si>
    <t>Description</t>
  </si>
  <si>
    <t>Discount Allowed</t>
  </si>
  <si>
    <t>Cash</t>
  </si>
  <si>
    <t>Bank</t>
  </si>
  <si>
    <t>Sales Tax</t>
  </si>
  <si>
    <t>Cash Sales</t>
  </si>
  <si>
    <t>Credit Sales</t>
  </si>
  <si>
    <t>Tf from cash to bank</t>
  </si>
  <si>
    <t>Cash Purchase</t>
  </si>
  <si>
    <t>Credit Purchase</t>
  </si>
  <si>
    <t>Balance C/D</t>
  </si>
  <si>
    <t>Balance B/F</t>
  </si>
  <si>
    <t>Payment from Roundtower</t>
  </si>
  <si>
    <t>Payment from Small Shop</t>
  </si>
  <si>
    <t>Cash sales - Products</t>
  </si>
  <si>
    <t>Supplier payment Tins</t>
  </si>
  <si>
    <t>Cash logdement</t>
  </si>
  <si>
    <t>tf to lodgement</t>
  </si>
  <si>
    <t>Transaction No</t>
  </si>
  <si>
    <t>Customer name</t>
  </si>
  <si>
    <t>Credit number</t>
  </si>
  <si>
    <t>Supplier Code</t>
  </si>
  <si>
    <t>Total</t>
  </si>
  <si>
    <t>Sales tax</t>
  </si>
  <si>
    <t>Net</t>
  </si>
  <si>
    <t>Utilities</t>
  </si>
  <si>
    <t>Mobile Phones</t>
  </si>
  <si>
    <t>Internet and Broadband</t>
  </si>
  <si>
    <t>Agency Staff - Cleaning</t>
  </si>
  <si>
    <t>Agency Staff - Waiting Staff</t>
  </si>
  <si>
    <t>Bar Supplier - Drinks</t>
  </si>
  <si>
    <t>Bar Supplier - Food</t>
  </si>
  <si>
    <t>pc001</t>
  </si>
  <si>
    <t>Drinks inc</t>
  </si>
  <si>
    <t>jan0053</t>
  </si>
  <si>
    <t>d006</t>
  </si>
  <si>
    <t>pc002</t>
  </si>
  <si>
    <t>Clean galore</t>
  </si>
  <si>
    <t>C001</t>
  </si>
  <si>
    <t>Invoice number</t>
  </si>
  <si>
    <t>CustomerAccount number</t>
  </si>
  <si>
    <t>pi001</t>
  </si>
  <si>
    <t>Drinks Inc</t>
  </si>
  <si>
    <t>Jan00236</t>
  </si>
  <si>
    <t>D006</t>
  </si>
  <si>
    <t>pi002</t>
  </si>
  <si>
    <t>Clean Golore</t>
  </si>
  <si>
    <t>pi003</t>
  </si>
  <si>
    <t>Elec utl</t>
  </si>
  <si>
    <t>123-1-16</t>
  </si>
  <si>
    <t>E005</t>
  </si>
  <si>
    <t>pi004</t>
  </si>
  <si>
    <t>Mobile Connect</t>
  </si>
  <si>
    <t>cus123-1235</t>
  </si>
  <si>
    <t>M025</t>
  </si>
  <si>
    <t>pi005</t>
  </si>
  <si>
    <t>Jan00247</t>
  </si>
  <si>
    <t>Account number</t>
  </si>
  <si>
    <t>Bed and Breakfast</t>
  </si>
  <si>
    <t>Bed Breakfast &amp; Dinner</t>
  </si>
  <si>
    <t>Conference Room</t>
  </si>
  <si>
    <t>JAZ EVENTS</t>
  </si>
  <si>
    <t>SI457</t>
  </si>
  <si>
    <t>JAZ</t>
  </si>
  <si>
    <t>Consulting house</t>
  </si>
  <si>
    <t>SI458</t>
  </si>
  <si>
    <t>CON</t>
  </si>
  <si>
    <t>Brand Unite</t>
  </si>
  <si>
    <t>SI459</t>
  </si>
  <si>
    <t>BRA</t>
  </si>
  <si>
    <t>Ultimate haulage</t>
  </si>
  <si>
    <t>SI460</t>
  </si>
  <si>
    <t>ULT</t>
  </si>
  <si>
    <t>Mary Poppins</t>
  </si>
  <si>
    <t>SI461</t>
  </si>
  <si>
    <t>MAR</t>
  </si>
  <si>
    <t>Love Holidays</t>
  </si>
  <si>
    <t>SI462</t>
  </si>
  <si>
    <t>LOV</t>
  </si>
  <si>
    <t xml:space="preserve">Events Conference </t>
  </si>
  <si>
    <t>SI463</t>
  </si>
  <si>
    <t>EVE</t>
  </si>
  <si>
    <t xml:space="preserve">Check </t>
  </si>
  <si>
    <t>Check</t>
  </si>
  <si>
    <t>Jaz Events</t>
  </si>
  <si>
    <t>SC125</t>
  </si>
  <si>
    <t>SC126</t>
  </si>
  <si>
    <t>Events Conference</t>
  </si>
  <si>
    <t>SC127</t>
  </si>
  <si>
    <t>SC128</t>
  </si>
  <si>
    <t>Other</t>
  </si>
  <si>
    <t>Weekly cash - Daily Room and Food takings</t>
  </si>
  <si>
    <t>Agency One - Dec balance 500100</t>
  </si>
  <si>
    <t>lodgement 456751 from cash</t>
  </si>
  <si>
    <t>Bottle Bank - Dec Inv 500101</t>
  </si>
  <si>
    <t>Clean Golore - Dec Inv 500202</t>
  </si>
  <si>
    <t>Jaz events, cheque 145687, Dec 14 invoice</t>
  </si>
  <si>
    <t>Lodgement 456752</t>
  </si>
  <si>
    <t>Used cash from daily taking for petty cash</t>
  </si>
  <si>
    <t>daily room and food takings</t>
  </si>
  <si>
    <t>lodge</t>
  </si>
  <si>
    <t>Salary - Jake 500103</t>
  </si>
  <si>
    <t>Wages - Mary 500104</t>
  </si>
  <si>
    <t>Wages - Joe 500105</t>
  </si>
  <si>
    <t>DD. ELEC UTL dec inv gross 475 discount 23.75</t>
  </si>
  <si>
    <t>bank charges</t>
  </si>
  <si>
    <t>Sales Daybook</t>
  </si>
  <si>
    <t>Sales Returns Daybook</t>
  </si>
  <si>
    <t>Purchase daybook</t>
  </si>
  <si>
    <t>Purchase returns daybook</t>
  </si>
  <si>
    <t>Receivables control account</t>
  </si>
  <si>
    <t>Sales tax account</t>
  </si>
  <si>
    <t>Income - BB</t>
  </si>
  <si>
    <t>Income - BBD</t>
  </si>
  <si>
    <t>Income - Con</t>
  </si>
  <si>
    <t>Income Sales Daybook</t>
  </si>
  <si>
    <t xml:space="preserve"> Sales Daybook</t>
  </si>
  <si>
    <t>Sales returns</t>
  </si>
  <si>
    <t>Payables Control account</t>
  </si>
  <si>
    <t>Purchase Daybook</t>
  </si>
  <si>
    <t>Internet &amp; BB</t>
  </si>
  <si>
    <t>Agency staff - cleaning</t>
  </si>
  <si>
    <t>Agency staff-waiting</t>
  </si>
  <si>
    <t>Bar supplies - Food</t>
  </si>
  <si>
    <t>Bar supplies - Drinks</t>
  </si>
  <si>
    <t xml:space="preserve">cashbook </t>
  </si>
  <si>
    <t>Income - Daily takings &amp; food sales</t>
  </si>
  <si>
    <t>Cashbook</t>
  </si>
  <si>
    <t>Petty Cash</t>
  </si>
  <si>
    <t>Cash book - cash</t>
  </si>
  <si>
    <t>Cash book - credit sales</t>
  </si>
  <si>
    <t>Cash book</t>
  </si>
  <si>
    <t>Cash book - credit pur</t>
  </si>
  <si>
    <t>Discount taken</t>
  </si>
  <si>
    <t>Cash Book</t>
  </si>
  <si>
    <t>Payroll Control Account</t>
  </si>
  <si>
    <t>Bank Charges</t>
  </si>
  <si>
    <t>Cashbook - lodg bank</t>
  </si>
  <si>
    <t>Cashbook - petty cash</t>
  </si>
  <si>
    <t>Cash book - net pay</t>
  </si>
  <si>
    <t>Cash book - fees</t>
  </si>
  <si>
    <t>lodgement 456754 from cash</t>
  </si>
  <si>
    <t>Daily Room and Food takings</t>
  </si>
  <si>
    <t>lodgement 456755 from cash</t>
  </si>
  <si>
    <t>lodgement 456756 from cash</t>
  </si>
  <si>
    <t>Salary - Jake 500106</t>
  </si>
  <si>
    <t>Consulting house - Cheque 456789 - Dec inv</t>
  </si>
  <si>
    <t>Wages - Mary 500107</t>
  </si>
  <si>
    <t>Wages - Joe 500108</t>
  </si>
  <si>
    <t>lodgement 456757 from cash</t>
  </si>
  <si>
    <t>lodgement 456758 from cash</t>
  </si>
  <si>
    <t>Bank fees</t>
  </si>
  <si>
    <t>Events conference, Cheque 789125, Dec inv</t>
  </si>
  <si>
    <t>DD. ELEC UTL inv '123-1-16</t>
  </si>
  <si>
    <t>lodgement 456759 from cash</t>
  </si>
  <si>
    <t>Brand Unite, Cheque 456125, Dec Inv</t>
  </si>
  <si>
    <t>Mary Poppins, Cheque 654896, Jan Inv</t>
  </si>
  <si>
    <t>cash book</t>
  </si>
  <si>
    <t>Cash book credit pur</t>
  </si>
  <si>
    <t>Petty Cash Daybook</t>
  </si>
  <si>
    <t>Cash In</t>
  </si>
  <si>
    <t>Voucher number</t>
  </si>
  <si>
    <t>Cash Out</t>
  </si>
  <si>
    <t>Stationary</t>
  </si>
  <si>
    <t>Post</t>
  </si>
  <si>
    <t>Cleaning</t>
  </si>
  <si>
    <t>staff supplies</t>
  </si>
  <si>
    <t>Pens from Local Stationary</t>
  </si>
  <si>
    <t>Water refills from Water Co</t>
  </si>
  <si>
    <t>from Jake for stamps for personal use</t>
  </si>
  <si>
    <t>Stamps</t>
  </si>
  <si>
    <t>Balance C/F</t>
  </si>
  <si>
    <t>Replenish</t>
  </si>
  <si>
    <t>stamps</t>
  </si>
  <si>
    <t>Tea bags</t>
  </si>
  <si>
    <t>Toner</t>
  </si>
  <si>
    <t>pens</t>
  </si>
  <si>
    <t>Opb</t>
  </si>
  <si>
    <t>Petty Cash spend</t>
  </si>
  <si>
    <t>Petty cash book</t>
  </si>
  <si>
    <t>Staff Supplies</t>
  </si>
  <si>
    <t>Opening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</si>
</sst>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 mmm\ yyyy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name val="Helv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0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1" fontId="0" fillId="0" borderId="0" xfId="0" applyNumberFormat="1" applyFill="1"/>
    <xf numFmtId="14" fontId="0" fillId="0" borderId="0" xfId="0" applyNumberFormat="1" applyFill="1"/>
    <xf numFmtId="0" fontId="0" fillId="0" borderId="0" xfId="0" applyNumberForma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3" fontId="0" fillId="2" borderId="0" xfId="1" applyFont="1" applyFill="1"/>
    <xf numFmtId="43" fontId="0" fillId="0" borderId="0" xfId="1" applyFont="1"/>
    <xf numFmtId="43" fontId="0" fillId="0" borderId="0" xfId="1" applyFont="1" applyFill="1" applyAlignment="1">
      <alignment wrapText="1"/>
    </xf>
    <xf numFmtId="43" fontId="0" fillId="2" borderId="1" xfId="1" applyFont="1" applyFill="1" applyBorder="1"/>
    <xf numFmtId="43" fontId="0" fillId="0" borderId="1" xfId="1" applyFont="1" applyBorder="1"/>
    <xf numFmtId="43" fontId="4" fillId="2" borderId="0" xfId="1" applyFont="1" applyFill="1"/>
    <xf numFmtId="43" fontId="0" fillId="0" borderId="0" xfId="1" applyFont="1" applyFill="1"/>
    <xf numFmtId="43" fontId="5" fillId="2" borderId="0" xfId="1" applyFont="1" applyFill="1"/>
    <xf numFmtId="43" fontId="5" fillId="0" borderId="0" xfId="1" applyFont="1"/>
    <xf numFmtId="0" fontId="6" fillId="0" borderId="0" xfId="2"/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vertical="center" wrapText="1"/>
    </xf>
    <xf numFmtId="0" fontId="7" fillId="0" borderId="5" xfId="2" applyFont="1" applyBorder="1" applyAlignment="1">
      <alignment horizontal="center" vertical="center" wrapText="1"/>
    </xf>
    <xf numFmtId="14" fontId="7" fillId="0" borderId="2" xfId="2" applyNumberFormat="1" applyFont="1" applyBorder="1" applyAlignment="1">
      <alignment horizontal="center" vertical="center"/>
    </xf>
    <xf numFmtId="0" fontId="7" fillId="3" borderId="6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8" fillId="0" borderId="2" xfId="2" applyFont="1" applyBorder="1" applyAlignment="1">
      <alignment vertical="center"/>
    </xf>
    <xf numFmtId="0" fontId="8" fillId="0" borderId="2" xfId="2" applyFont="1" applyBorder="1" applyAlignment="1">
      <alignment horizontal="right" vertical="center"/>
    </xf>
    <xf numFmtId="0" fontId="8" fillId="0" borderId="3" xfId="2" applyFont="1" applyBorder="1" applyAlignment="1">
      <alignment horizontal="right" vertical="center"/>
    </xf>
    <xf numFmtId="0" fontId="8" fillId="0" borderId="6" xfId="2" applyFont="1" applyBorder="1" applyAlignment="1">
      <alignment horizontal="right" vertical="center"/>
    </xf>
    <xf numFmtId="0" fontId="8" fillId="3" borderId="6" xfId="2" applyFont="1" applyFill="1" applyBorder="1" applyAlignment="1">
      <alignment horizontal="right" vertical="center"/>
    </xf>
    <xf numFmtId="0" fontId="8" fillId="3" borderId="2" xfId="2" applyFont="1" applyFill="1" applyBorder="1" applyAlignment="1">
      <alignment horizontal="right" vertical="center"/>
    </xf>
    <xf numFmtId="0" fontId="8" fillId="0" borderId="7" xfId="2" applyFont="1" applyBorder="1" applyAlignment="1">
      <alignment vertical="center"/>
    </xf>
    <xf numFmtId="0" fontId="7" fillId="0" borderId="7" xfId="2" applyFont="1" applyBorder="1" applyAlignment="1">
      <alignment horizontal="right" vertical="center"/>
    </xf>
    <xf numFmtId="4" fontId="7" fillId="0" borderId="7" xfId="2" applyNumberFormat="1" applyFont="1" applyBorder="1" applyAlignment="1">
      <alignment horizontal="right" vertical="center"/>
    </xf>
    <xf numFmtId="4" fontId="7" fillId="0" borderId="0" xfId="2" applyNumberFormat="1" applyFont="1" applyBorder="1" applyAlignment="1">
      <alignment horizontal="right" vertical="center"/>
    </xf>
    <xf numFmtId="4" fontId="7" fillId="0" borderId="6" xfId="2" applyNumberFormat="1" applyFont="1" applyBorder="1" applyAlignment="1">
      <alignment horizontal="right" vertical="center"/>
    </xf>
    <xf numFmtId="4" fontId="7" fillId="0" borderId="7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4" fontId="7" fillId="0" borderId="8" xfId="2" applyNumberFormat="1" applyFont="1" applyBorder="1" applyAlignment="1">
      <alignment horizontal="right" vertical="center"/>
    </xf>
    <xf numFmtId="4" fontId="7" fillId="0" borderId="9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7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4" fontId="9" fillId="0" borderId="0" xfId="2" applyNumberFormat="1" applyFont="1" applyBorder="1" applyAlignment="1">
      <alignment horizontal="right" vertical="center"/>
    </xf>
    <xf numFmtId="0" fontId="0" fillId="0" borderId="1" xfId="0" applyBorder="1"/>
    <xf numFmtId="0" fontId="0" fillId="0" borderId="1" xfId="0" applyFill="1" applyBorder="1"/>
    <xf numFmtId="43" fontId="0" fillId="0" borderId="1" xfId="1" applyFont="1" applyFill="1" applyBorder="1"/>
    <xf numFmtId="0" fontId="2" fillId="0" borderId="0" xfId="0" applyFont="1" applyFill="1" applyAlignment="1">
      <alignment horizontal="center"/>
    </xf>
    <xf numFmtId="2" fontId="0" fillId="0" borderId="0" xfId="0" applyNumberFormat="1" applyFill="1"/>
    <xf numFmtId="0" fontId="0" fillId="0" borderId="10" xfId="0" applyBorder="1"/>
    <xf numFmtId="165" fontId="0" fillId="0" borderId="0" xfId="1" applyNumberFormat="1" applyFont="1"/>
    <xf numFmtId="0" fontId="0" fillId="0" borderId="0" xfId="0" applyNumberFormat="1"/>
    <xf numFmtId="165" fontId="0" fillId="0" borderId="1" xfId="1" applyNumberFormat="1" applyFont="1" applyBorder="1"/>
    <xf numFmtId="43" fontId="0" fillId="0" borderId="10" xfId="1" applyFont="1" applyBorder="1"/>
    <xf numFmtId="43" fontId="0" fillId="0" borderId="7" xfId="1" applyFont="1" applyBorder="1"/>
    <xf numFmtId="165" fontId="0" fillId="0" borderId="0" xfId="1" applyNumberFormat="1" applyFont="1" applyFill="1"/>
    <xf numFmtId="165" fontId="4" fillId="0" borderId="0" xfId="1" applyNumberFormat="1" applyFont="1" applyFill="1"/>
    <xf numFmtId="165" fontId="0" fillId="0" borderId="1" xfId="1" applyNumberFormat="1" applyFont="1" applyFill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16" fontId="0" fillId="0" borderId="14" xfId="0" applyNumberFormat="1" applyBorder="1"/>
    <xf numFmtId="0" fontId="0" fillId="0" borderId="13" xfId="0" applyBorder="1"/>
    <xf numFmtId="0" fontId="0" fillId="0" borderId="15" xfId="0" applyBorder="1"/>
    <xf numFmtId="0" fontId="0" fillId="0" borderId="16" xfId="0" applyFont="1" applyBorder="1"/>
    <xf numFmtId="0" fontId="0" fillId="0" borderId="17" xfId="0" applyBorder="1"/>
    <xf numFmtId="0" fontId="0" fillId="0" borderId="14" xfId="0" applyBorder="1" applyAlignment="1">
      <alignment vertical="center"/>
    </xf>
    <xf numFmtId="0" fontId="0" fillId="0" borderId="14" xfId="0" applyBorder="1"/>
    <xf numFmtId="0" fontId="0" fillId="0" borderId="18" xfId="0" applyBorder="1"/>
    <xf numFmtId="0" fontId="0" fillId="0" borderId="19" xfId="0" applyFont="1" applyBorder="1"/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22" xfId="0" applyFont="1" applyBorder="1"/>
    <xf numFmtId="0" fontId="0" fillId="0" borderId="8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9" xfId="0" applyNumberFormat="1" applyFont="1" applyBorder="1"/>
    <xf numFmtId="2" fontId="0" fillId="0" borderId="14" xfId="0" applyNumberFormat="1" applyBorder="1"/>
    <xf numFmtId="2" fontId="0" fillId="0" borderId="18" xfId="0" applyNumberFormat="1" applyBorder="1"/>
    <xf numFmtId="43" fontId="0" fillId="0" borderId="20" xfId="1" applyNumberFormat="1" applyFont="1" applyBorder="1" applyAlignment="1">
      <alignment horizontal="center" vertical="center"/>
    </xf>
    <xf numFmtId="43" fontId="0" fillId="0" borderId="18" xfId="0" applyNumberFormat="1" applyBorder="1"/>
    <xf numFmtId="43" fontId="0" fillId="0" borderId="14" xfId="0" applyNumberFormat="1" applyBorder="1" applyAlignment="1">
      <alignment vertical="center"/>
    </xf>
    <xf numFmtId="43" fontId="1" fillId="0" borderId="10" xfId="1" applyFont="1" applyBorder="1"/>
    <xf numFmtId="43" fontId="0" fillId="0" borderId="0" xfId="1" applyFont="1" applyBorder="1"/>
    <xf numFmtId="43" fontId="0" fillId="0" borderId="9" xfId="1" applyFont="1" applyBorder="1"/>
    <xf numFmtId="43" fontId="0" fillId="0" borderId="7" xfId="1" applyFont="1" applyFill="1" applyBorder="1"/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color rgb="FF000000"/>
        <name val="Calibri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67805</xdr:colOff>
      <xdr:row>15</xdr:row>
      <xdr:rowOff>161925</xdr:rowOff>
    </xdr:from>
    <xdr:to>
      <xdr:col>1</xdr:col>
      <xdr:colOff>2428875</xdr:colOff>
      <xdr:row>28</xdr:row>
      <xdr:rowOff>57150</xdr:rowOff>
    </xdr:to>
    <xdr:sp macro="" textlink="">
      <xdr:nvSpPr>
        <xdr:cNvPr id="51" name="Rounded Rectangl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67805" y="3371850"/>
          <a:ext cx="3075445" cy="23717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0</xdr:col>
      <xdr:colOff>1</xdr:colOff>
      <xdr:row>16</xdr:row>
      <xdr:rowOff>54336</xdr:rowOff>
    </xdr:from>
    <xdr:to>
      <xdr:col>1</xdr:col>
      <xdr:colOff>2581276</xdr:colOff>
      <xdr:row>19</xdr:row>
      <xdr:rowOff>138785</xdr:rowOff>
    </xdr:to>
    <xdr:sp macro="" textlink="">
      <xdr:nvSpPr>
        <xdr:cNvPr id="52" name="TextBox 25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" y="3454761"/>
          <a:ext cx="3295650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Receivable control account</a:t>
          </a:r>
        </a:p>
      </xdr:txBody>
    </xdr:sp>
    <xdr:clientData/>
  </xdr:twoCellAnchor>
  <xdr:twoCellAnchor>
    <xdr:from>
      <xdr:col>0</xdr:col>
      <xdr:colOff>85725</xdr:colOff>
      <xdr:row>20</xdr:row>
      <xdr:rowOff>171450</xdr:rowOff>
    </xdr:from>
    <xdr:to>
      <xdr:col>1</xdr:col>
      <xdr:colOff>2438400</xdr:colOff>
      <xdr:row>20</xdr:row>
      <xdr:rowOff>180975</xdr:rowOff>
    </xdr:to>
    <xdr:cxnSp macro="">
      <xdr:nvCxnSpPr>
        <xdr:cNvPr id="53" name="Straight Connector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/>
      </xdr:nvCxnSpPr>
      <xdr:spPr>
        <a:xfrm flipV="1">
          <a:off x="85725" y="4333875"/>
          <a:ext cx="3067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804944</xdr:colOff>
      <xdr:row>20</xdr:row>
      <xdr:rowOff>146554</xdr:rowOff>
    </xdr:from>
    <xdr:to>
      <xdr:col>1</xdr:col>
      <xdr:colOff>835941</xdr:colOff>
      <xdr:row>27</xdr:row>
      <xdr:rowOff>86498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 flipH="1">
          <a:off x="1519319" y="4308979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124146</xdr:colOff>
      <xdr:row>19</xdr:row>
      <xdr:rowOff>35377</xdr:rowOff>
    </xdr:from>
    <xdr:to>
      <xdr:col>1</xdr:col>
      <xdr:colOff>197601</xdr:colOff>
      <xdr:row>21</xdr:row>
      <xdr:rowOff>23709</xdr:rowOff>
    </xdr:to>
    <xdr:sp macro="" textlink="">
      <xdr:nvSpPr>
        <xdr:cNvPr id="55" name="TextBox 3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24146" y="4007302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</xdr:col>
      <xdr:colOff>1915331</xdr:colOff>
      <xdr:row>19</xdr:row>
      <xdr:rowOff>41549</xdr:rowOff>
    </xdr:from>
    <xdr:to>
      <xdr:col>2</xdr:col>
      <xdr:colOff>45686</xdr:colOff>
      <xdr:row>21</xdr:row>
      <xdr:rowOff>29881</xdr:rowOff>
    </xdr:to>
    <xdr:sp macro="" textlink="">
      <xdr:nvSpPr>
        <xdr:cNvPr id="56" name="TextBox 3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629706" y="401347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0</xdr:col>
      <xdr:colOff>47625</xdr:colOff>
      <xdr:row>22</xdr:row>
      <xdr:rowOff>48931</xdr:rowOff>
    </xdr:from>
    <xdr:to>
      <xdr:col>1</xdr:col>
      <xdr:colOff>1451353</xdr:colOff>
      <xdr:row>23</xdr:row>
      <xdr:rowOff>138636</xdr:rowOff>
    </xdr:to>
    <xdr:sp macro="" textlink="">
      <xdr:nvSpPr>
        <xdr:cNvPr id="57" name="TextBox 3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7625" y="4592356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726</a:t>
          </a:r>
        </a:p>
      </xdr:txBody>
    </xdr:sp>
    <xdr:clientData/>
  </xdr:twoCellAnchor>
  <xdr:twoCellAnchor>
    <xdr:from>
      <xdr:col>1</xdr:col>
      <xdr:colOff>829318</xdr:colOff>
      <xdr:row>21</xdr:row>
      <xdr:rowOff>42936</xdr:rowOff>
    </xdr:from>
    <xdr:to>
      <xdr:col>2</xdr:col>
      <xdr:colOff>289946</xdr:colOff>
      <xdr:row>22</xdr:row>
      <xdr:rowOff>132641</xdr:rowOff>
    </xdr:to>
    <xdr:sp macro="" textlink="">
      <xdr:nvSpPr>
        <xdr:cNvPr id="58" name="TextBox 4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543693" y="4395861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   121</a:t>
          </a:r>
        </a:p>
      </xdr:txBody>
    </xdr:sp>
    <xdr:clientData/>
  </xdr:twoCellAnchor>
  <xdr:twoCellAnchor>
    <xdr:from>
      <xdr:col>1</xdr:col>
      <xdr:colOff>2582405</xdr:colOff>
      <xdr:row>16</xdr:row>
      <xdr:rowOff>9525</xdr:rowOff>
    </xdr:from>
    <xdr:to>
      <xdr:col>6</xdr:col>
      <xdr:colOff>200025</xdr:colOff>
      <xdr:row>28</xdr:row>
      <xdr:rowOff>125762</xdr:rowOff>
    </xdr:to>
    <xdr:sp macro="" textlink="">
      <xdr:nvSpPr>
        <xdr:cNvPr id="59" name="Rounded Rectangl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3296780" y="3409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</xdr:col>
      <xdr:colOff>1704975</xdr:colOff>
      <xdr:row>16</xdr:row>
      <xdr:rowOff>25761</xdr:rowOff>
    </xdr:from>
    <xdr:to>
      <xdr:col>7</xdr:col>
      <xdr:colOff>368072</xdr:colOff>
      <xdr:row>19</xdr:row>
      <xdr:rowOff>110210</xdr:rowOff>
    </xdr:to>
    <xdr:sp macro="" textlink="">
      <xdr:nvSpPr>
        <xdr:cNvPr id="60" name="TextBox 25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419350" y="3426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Payables control account</a:t>
          </a:r>
        </a:p>
      </xdr:txBody>
    </xdr:sp>
    <xdr:clientData/>
  </xdr:twoCellAnchor>
  <xdr:twoCellAnchor>
    <xdr:from>
      <xdr:col>1</xdr:col>
      <xdr:colOff>2617114</xdr:colOff>
      <xdr:row>19</xdr:row>
      <xdr:rowOff>15659</xdr:rowOff>
    </xdr:from>
    <xdr:to>
      <xdr:col>3</xdr:col>
      <xdr:colOff>102351</xdr:colOff>
      <xdr:row>21</xdr:row>
      <xdr:rowOff>3991</xdr:rowOff>
    </xdr:to>
    <xdr:sp macro="" textlink="">
      <xdr:nvSpPr>
        <xdr:cNvPr id="61" name="TextBox 3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331489" y="3987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5</xdr:col>
      <xdr:colOff>315131</xdr:colOff>
      <xdr:row>19</xdr:row>
      <xdr:rowOff>22499</xdr:rowOff>
    </xdr:from>
    <xdr:to>
      <xdr:col>6</xdr:col>
      <xdr:colOff>493361</xdr:colOff>
      <xdr:row>21</xdr:row>
      <xdr:rowOff>10831</xdr:rowOff>
    </xdr:to>
    <xdr:sp macro="" textlink="">
      <xdr:nvSpPr>
        <xdr:cNvPr id="62" name="TextBox 3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5506256" y="3994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4</xdr:col>
      <xdr:colOff>18564</xdr:colOff>
      <xdr:row>20</xdr:row>
      <xdr:rowOff>122109</xdr:rowOff>
    </xdr:from>
    <xdr:to>
      <xdr:col>7</xdr:col>
      <xdr:colOff>180975</xdr:colOff>
      <xdr:row>22</xdr:row>
      <xdr:rowOff>21314</xdr:rowOff>
    </xdr:to>
    <xdr:sp macro="" textlink="">
      <xdr:nvSpPr>
        <xdr:cNvPr id="63" name="TextBox 33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571514" y="4284534"/>
          <a:ext cx="208646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Inv    484</a:t>
          </a:r>
        </a:p>
      </xdr:txBody>
    </xdr:sp>
    <xdr:clientData/>
  </xdr:twoCellAnchor>
  <xdr:twoCellAnchor>
    <xdr:from>
      <xdr:col>1</xdr:col>
      <xdr:colOff>2604681</xdr:colOff>
      <xdr:row>20</xdr:row>
      <xdr:rowOff>122360</xdr:rowOff>
    </xdr:from>
    <xdr:to>
      <xdr:col>5</xdr:col>
      <xdr:colOff>246034</xdr:colOff>
      <xdr:row>22</xdr:row>
      <xdr:rowOff>21565</xdr:rowOff>
    </xdr:to>
    <xdr:sp macro="" textlink="">
      <xdr:nvSpPr>
        <xdr:cNvPr id="64" name="TextBox 38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319056" y="428478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 Pur Cr  121</a:t>
          </a:r>
        </a:p>
      </xdr:txBody>
    </xdr:sp>
    <xdr:clientData/>
  </xdr:twoCellAnchor>
  <xdr:twoCellAnchor>
    <xdr:from>
      <xdr:col>4</xdr:col>
      <xdr:colOff>19051</xdr:colOff>
      <xdr:row>20</xdr:row>
      <xdr:rowOff>142875</xdr:rowOff>
    </xdr:from>
    <xdr:to>
      <xdr:col>4</xdr:col>
      <xdr:colOff>50048</xdr:colOff>
      <xdr:row>27</xdr:row>
      <xdr:rowOff>82819</xdr:rowOff>
    </xdr:to>
    <xdr:cxnSp macro="">
      <xdr:nvCxnSpPr>
        <xdr:cNvPr id="65" name="Straight Connector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CxnSpPr/>
      </xdr:nvCxnSpPr>
      <xdr:spPr>
        <a:xfrm flipH="1">
          <a:off x="4572001" y="4305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20</xdr:row>
      <xdr:rowOff>114300</xdr:rowOff>
    </xdr:from>
    <xdr:to>
      <xdr:col>6</xdr:col>
      <xdr:colOff>133350</xdr:colOff>
      <xdr:row>20</xdr:row>
      <xdr:rowOff>114300</xdr:rowOff>
    </xdr:to>
    <xdr:cxnSp macro="">
      <xdr:nvCxnSpPr>
        <xdr:cNvPr id="66" name="Straight Connector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CxnSpPr/>
      </xdr:nvCxnSpPr>
      <xdr:spPr>
        <a:xfrm>
          <a:off x="3409950" y="4276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363080</xdr:colOff>
      <xdr:row>16</xdr:row>
      <xdr:rowOff>0</xdr:rowOff>
    </xdr:from>
    <xdr:to>
      <xdr:col>10</xdr:col>
      <xdr:colOff>542925</xdr:colOff>
      <xdr:row>28</xdr:row>
      <xdr:rowOff>116237</xdr:rowOff>
    </xdr:to>
    <xdr:sp macro="" textlink="">
      <xdr:nvSpPr>
        <xdr:cNvPr id="90" name="Rounded Rectangl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6163805" y="3400425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5</xdr:col>
      <xdr:colOff>95250</xdr:colOff>
      <xdr:row>16</xdr:row>
      <xdr:rowOff>16236</xdr:rowOff>
    </xdr:from>
    <xdr:to>
      <xdr:col>11</xdr:col>
      <xdr:colOff>672872</xdr:colOff>
      <xdr:row>19</xdr:row>
      <xdr:rowOff>100685</xdr:rowOff>
    </xdr:to>
    <xdr:sp macro="" textlink="">
      <xdr:nvSpPr>
        <xdr:cNvPr id="91" name="TextBox 2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5286375" y="3416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Cash account</a:t>
          </a:r>
        </a:p>
      </xdr:txBody>
    </xdr:sp>
    <xdr:clientData/>
  </xdr:twoCellAnchor>
  <xdr:twoCellAnchor>
    <xdr:from>
      <xdr:col>6</xdr:col>
      <xdr:colOff>397789</xdr:colOff>
      <xdr:row>19</xdr:row>
      <xdr:rowOff>6134</xdr:rowOff>
    </xdr:from>
    <xdr:to>
      <xdr:col>7</xdr:col>
      <xdr:colOff>511926</xdr:colOff>
      <xdr:row>20</xdr:row>
      <xdr:rowOff>184966</xdr:rowOff>
    </xdr:to>
    <xdr:sp macro="" textlink="">
      <xdr:nvSpPr>
        <xdr:cNvPr id="92" name="TextBox 3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6198514" y="3978059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10</xdr:col>
      <xdr:colOff>48431</xdr:colOff>
      <xdr:row>19</xdr:row>
      <xdr:rowOff>12974</xdr:rowOff>
    </xdr:from>
    <xdr:to>
      <xdr:col>11</xdr:col>
      <xdr:colOff>121886</xdr:colOff>
      <xdr:row>21</xdr:row>
      <xdr:rowOff>1306</xdr:rowOff>
    </xdr:to>
    <xdr:sp macro="" textlink="">
      <xdr:nvSpPr>
        <xdr:cNvPr id="93" name="TextBox 3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373281" y="3984899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8</xdr:col>
      <xdr:colOff>142876</xdr:colOff>
      <xdr:row>20</xdr:row>
      <xdr:rowOff>133350</xdr:rowOff>
    </xdr:from>
    <xdr:to>
      <xdr:col>8</xdr:col>
      <xdr:colOff>173873</xdr:colOff>
      <xdr:row>27</xdr:row>
      <xdr:rowOff>73294</xdr:rowOff>
    </xdr:to>
    <xdr:cxnSp macro="">
      <xdr:nvCxnSpPr>
        <xdr:cNvPr id="94" name="Straight Connector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CxnSpPr/>
      </xdr:nvCxnSpPr>
      <xdr:spPr>
        <a:xfrm flipH="1">
          <a:off x="7439026" y="4295775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485775</xdr:colOff>
      <xdr:row>20</xdr:row>
      <xdr:rowOff>114300</xdr:rowOff>
    </xdr:from>
    <xdr:to>
      <xdr:col>10</xdr:col>
      <xdr:colOff>485775</xdr:colOff>
      <xdr:row>20</xdr:row>
      <xdr:rowOff>114300</xdr:rowOff>
    </xdr:to>
    <xdr:cxnSp macro="">
      <xdr:nvCxnSpPr>
        <xdr:cNvPr id="95" name="Straight Connector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CxnSpPr/>
      </xdr:nvCxnSpPr>
      <xdr:spPr>
        <a:xfrm>
          <a:off x="6286500" y="4276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1130</xdr:colOff>
      <xdr:row>16</xdr:row>
      <xdr:rowOff>9525</xdr:rowOff>
    </xdr:from>
    <xdr:to>
      <xdr:col>14</xdr:col>
      <xdr:colOff>114300</xdr:colOff>
      <xdr:row>28</xdr:row>
      <xdr:rowOff>125762</xdr:rowOff>
    </xdr:to>
    <xdr:sp macro="" textlink="">
      <xdr:nvSpPr>
        <xdr:cNvPr id="96" name="Rounded Rectangl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9040355" y="3409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8</xdr:col>
      <xdr:colOff>866775</xdr:colOff>
      <xdr:row>16</xdr:row>
      <xdr:rowOff>25761</xdr:rowOff>
    </xdr:from>
    <xdr:to>
      <xdr:col>15</xdr:col>
      <xdr:colOff>320447</xdr:colOff>
      <xdr:row>19</xdr:row>
      <xdr:rowOff>110210</xdr:rowOff>
    </xdr:to>
    <xdr:sp macro="" textlink="">
      <xdr:nvSpPr>
        <xdr:cNvPr id="97" name="TextBox 2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162925" y="3426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Bank account</a:t>
          </a:r>
        </a:p>
      </xdr:txBody>
    </xdr:sp>
    <xdr:clientData/>
  </xdr:twoCellAnchor>
  <xdr:twoCellAnchor>
    <xdr:from>
      <xdr:col>11</xdr:col>
      <xdr:colOff>35839</xdr:colOff>
      <xdr:row>19</xdr:row>
      <xdr:rowOff>15659</xdr:rowOff>
    </xdr:from>
    <xdr:to>
      <xdr:col>11</xdr:col>
      <xdr:colOff>826251</xdr:colOff>
      <xdr:row>21</xdr:row>
      <xdr:rowOff>3991</xdr:rowOff>
    </xdr:to>
    <xdr:sp macro="" textlink="">
      <xdr:nvSpPr>
        <xdr:cNvPr id="98" name="TextBox 3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75064" y="3987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13</xdr:col>
      <xdr:colOff>153206</xdr:colOff>
      <xdr:row>19</xdr:row>
      <xdr:rowOff>22499</xdr:rowOff>
    </xdr:from>
    <xdr:to>
      <xdr:col>14</xdr:col>
      <xdr:colOff>407636</xdr:colOff>
      <xdr:row>21</xdr:row>
      <xdr:rowOff>10831</xdr:rowOff>
    </xdr:to>
    <xdr:sp macro="" textlink="">
      <xdr:nvSpPr>
        <xdr:cNvPr id="99" name="TextBox 3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249831" y="3994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11</xdr:col>
      <xdr:colOff>1276351</xdr:colOff>
      <xdr:row>20</xdr:row>
      <xdr:rowOff>142875</xdr:rowOff>
    </xdr:from>
    <xdr:to>
      <xdr:col>11</xdr:col>
      <xdr:colOff>1307348</xdr:colOff>
      <xdr:row>27</xdr:row>
      <xdr:rowOff>82819</xdr:rowOff>
    </xdr:to>
    <xdr:cxnSp macro="">
      <xdr:nvCxnSpPr>
        <xdr:cNvPr id="100" name="Straight Connector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CxnSpPr/>
      </xdr:nvCxnSpPr>
      <xdr:spPr>
        <a:xfrm flipH="1">
          <a:off x="10315576" y="4305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123825</xdr:colOff>
      <xdr:row>20</xdr:row>
      <xdr:rowOff>123825</xdr:rowOff>
    </xdr:from>
    <xdr:to>
      <xdr:col>14</xdr:col>
      <xdr:colOff>57150</xdr:colOff>
      <xdr:row>20</xdr:row>
      <xdr:rowOff>123825</xdr:rowOff>
    </xdr:to>
    <xdr:cxnSp macro="">
      <xdr:nvCxnSpPr>
        <xdr:cNvPr id="101" name="Straight Connector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CxnSpPr/>
      </xdr:nvCxnSpPr>
      <xdr:spPr>
        <a:xfrm>
          <a:off x="9163050" y="42862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305930</xdr:colOff>
      <xdr:row>16</xdr:row>
      <xdr:rowOff>47625</xdr:rowOff>
    </xdr:from>
    <xdr:to>
      <xdr:col>18</xdr:col>
      <xdr:colOff>428625</xdr:colOff>
      <xdr:row>28</xdr:row>
      <xdr:rowOff>163862</xdr:rowOff>
    </xdr:to>
    <xdr:sp macro="" textlink="">
      <xdr:nvSpPr>
        <xdr:cNvPr id="102" name="Rounded Rectangl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1935955" y="34480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12</xdr:col>
      <xdr:colOff>619125</xdr:colOff>
      <xdr:row>16</xdr:row>
      <xdr:rowOff>63861</xdr:rowOff>
    </xdr:from>
    <xdr:to>
      <xdr:col>19</xdr:col>
      <xdr:colOff>520472</xdr:colOff>
      <xdr:row>19</xdr:row>
      <xdr:rowOff>148310</xdr:rowOff>
    </xdr:to>
    <xdr:sp macro="" textlink="">
      <xdr:nvSpPr>
        <xdr:cNvPr id="103" name="TextBox 25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1058525" y="34642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Discount account</a:t>
          </a:r>
        </a:p>
      </xdr:txBody>
    </xdr:sp>
    <xdr:clientData/>
  </xdr:twoCellAnchor>
  <xdr:twoCellAnchor>
    <xdr:from>
      <xdr:col>14</xdr:col>
      <xdr:colOff>340639</xdr:colOff>
      <xdr:row>19</xdr:row>
      <xdr:rowOff>53759</xdr:rowOff>
    </xdr:from>
    <xdr:to>
      <xdr:col>15</xdr:col>
      <xdr:colOff>492876</xdr:colOff>
      <xdr:row>21</xdr:row>
      <xdr:rowOff>42091</xdr:rowOff>
    </xdr:to>
    <xdr:sp macro="" textlink="">
      <xdr:nvSpPr>
        <xdr:cNvPr id="104" name="TextBox 3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1970664" y="40256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17</xdr:col>
      <xdr:colOff>619931</xdr:colOff>
      <xdr:row>19</xdr:row>
      <xdr:rowOff>60599</xdr:rowOff>
    </xdr:from>
    <xdr:to>
      <xdr:col>18</xdr:col>
      <xdr:colOff>721961</xdr:colOff>
      <xdr:row>21</xdr:row>
      <xdr:rowOff>48931</xdr:rowOff>
    </xdr:to>
    <xdr:sp macro="" textlink="">
      <xdr:nvSpPr>
        <xdr:cNvPr id="105" name="TextBox 3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14145431" y="40325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16</xdr:col>
      <xdr:colOff>342901</xdr:colOff>
      <xdr:row>20</xdr:row>
      <xdr:rowOff>180975</xdr:rowOff>
    </xdr:from>
    <xdr:to>
      <xdr:col>16</xdr:col>
      <xdr:colOff>373898</xdr:colOff>
      <xdr:row>27</xdr:row>
      <xdr:rowOff>120919</xdr:rowOff>
    </xdr:to>
    <xdr:cxnSp macro="">
      <xdr:nvCxnSpPr>
        <xdr:cNvPr id="106" name="Straight Connector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CxnSpPr/>
      </xdr:nvCxnSpPr>
      <xdr:spPr>
        <a:xfrm flipH="1">
          <a:off x="13211176" y="43434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428625</xdr:colOff>
      <xdr:row>20</xdr:row>
      <xdr:rowOff>161925</xdr:rowOff>
    </xdr:from>
    <xdr:to>
      <xdr:col>18</xdr:col>
      <xdr:colOff>371475</xdr:colOff>
      <xdr:row>20</xdr:row>
      <xdr:rowOff>161925</xdr:rowOff>
    </xdr:to>
    <xdr:cxnSp macro="">
      <xdr:nvCxnSpPr>
        <xdr:cNvPr id="107" name="Straight Connector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CxnSpPr/>
      </xdr:nvCxnSpPr>
      <xdr:spPr>
        <a:xfrm>
          <a:off x="12058650" y="43243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163055</xdr:colOff>
      <xdr:row>30</xdr:row>
      <xdr:rowOff>0</xdr:rowOff>
    </xdr:from>
    <xdr:to>
      <xdr:col>2</xdr:col>
      <xdr:colOff>209550</xdr:colOff>
      <xdr:row>42</xdr:row>
      <xdr:rowOff>116237</xdr:rowOff>
    </xdr:to>
    <xdr:sp macro="" textlink="">
      <xdr:nvSpPr>
        <xdr:cNvPr id="108" name="Rounded Rectangle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877430" y="6067425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0</xdr:col>
      <xdr:colOff>0</xdr:colOff>
      <xdr:row>30</xdr:row>
      <xdr:rowOff>16236</xdr:rowOff>
    </xdr:from>
    <xdr:to>
      <xdr:col>3</xdr:col>
      <xdr:colOff>406172</xdr:colOff>
      <xdr:row>33</xdr:row>
      <xdr:rowOff>100685</xdr:rowOff>
    </xdr:to>
    <xdr:sp macro="" textlink="">
      <xdr:nvSpPr>
        <xdr:cNvPr id="109" name="TextBox 25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0" y="6083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Sales tax Payable account</a:t>
          </a:r>
        </a:p>
      </xdr:txBody>
    </xdr:sp>
    <xdr:clientData/>
  </xdr:twoCellAnchor>
  <xdr:twoCellAnchor>
    <xdr:from>
      <xdr:col>1</xdr:col>
      <xdr:colOff>197764</xdr:colOff>
      <xdr:row>33</xdr:row>
      <xdr:rowOff>6134</xdr:rowOff>
    </xdr:from>
    <xdr:to>
      <xdr:col>1</xdr:col>
      <xdr:colOff>988176</xdr:colOff>
      <xdr:row>34</xdr:row>
      <xdr:rowOff>184966</xdr:rowOff>
    </xdr:to>
    <xdr:sp macro="" textlink="">
      <xdr:nvSpPr>
        <xdr:cNvPr id="110" name="TextBox 3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12139" y="6645059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</xdr:col>
      <xdr:colOff>2372531</xdr:colOff>
      <xdr:row>33</xdr:row>
      <xdr:rowOff>12974</xdr:rowOff>
    </xdr:from>
    <xdr:to>
      <xdr:col>2</xdr:col>
      <xdr:colOff>502886</xdr:colOff>
      <xdr:row>35</xdr:row>
      <xdr:rowOff>1306</xdr:rowOff>
    </xdr:to>
    <xdr:sp macro="" textlink="">
      <xdr:nvSpPr>
        <xdr:cNvPr id="111" name="TextBox 3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3086906" y="6651899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</xdr:col>
      <xdr:colOff>1438276</xdr:colOff>
      <xdr:row>34</xdr:row>
      <xdr:rowOff>133350</xdr:rowOff>
    </xdr:from>
    <xdr:to>
      <xdr:col>1</xdr:col>
      <xdr:colOff>1469273</xdr:colOff>
      <xdr:row>41</xdr:row>
      <xdr:rowOff>73294</xdr:rowOff>
    </xdr:to>
    <xdr:cxnSp macro="">
      <xdr:nvCxnSpPr>
        <xdr:cNvPr id="112" name="Straight Connector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CxnSpPr/>
      </xdr:nvCxnSpPr>
      <xdr:spPr>
        <a:xfrm flipH="1">
          <a:off x="2152651" y="6962775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285750</xdr:colOff>
      <xdr:row>34</xdr:row>
      <xdr:rowOff>114300</xdr:rowOff>
    </xdr:from>
    <xdr:to>
      <xdr:col>2</xdr:col>
      <xdr:colOff>152400</xdr:colOff>
      <xdr:row>34</xdr:row>
      <xdr:rowOff>114300</xdr:rowOff>
    </xdr:to>
    <xdr:cxnSp macro="">
      <xdr:nvCxnSpPr>
        <xdr:cNvPr id="113" name="Straight Connector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CxnSpPr/>
      </xdr:nvCxnSpPr>
      <xdr:spPr>
        <a:xfrm>
          <a:off x="1000125" y="6943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620255</xdr:colOff>
      <xdr:row>30</xdr:row>
      <xdr:rowOff>28575</xdr:rowOff>
    </xdr:from>
    <xdr:to>
      <xdr:col>7</xdr:col>
      <xdr:colOff>219075</xdr:colOff>
      <xdr:row>42</xdr:row>
      <xdr:rowOff>144812</xdr:rowOff>
    </xdr:to>
    <xdr:sp macro="" textlink="">
      <xdr:nvSpPr>
        <xdr:cNvPr id="114" name="Rounded Rectangle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3992105" y="609600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</xdr:col>
      <xdr:colOff>2466975</xdr:colOff>
      <xdr:row>30</xdr:row>
      <xdr:rowOff>16236</xdr:rowOff>
    </xdr:from>
    <xdr:to>
      <xdr:col>8</xdr:col>
      <xdr:colOff>310922</xdr:colOff>
      <xdr:row>33</xdr:row>
      <xdr:rowOff>100685</xdr:rowOff>
    </xdr:to>
    <xdr:sp macro="" textlink="">
      <xdr:nvSpPr>
        <xdr:cNvPr id="115" name="TextBox 25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3181350" y="6083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Sales Tax Receivable account</a:t>
          </a:r>
        </a:p>
      </xdr:txBody>
    </xdr:sp>
    <xdr:clientData/>
  </xdr:twoCellAnchor>
  <xdr:twoCellAnchor>
    <xdr:from>
      <xdr:col>3</xdr:col>
      <xdr:colOff>7264</xdr:colOff>
      <xdr:row>33</xdr:row>
      <xdr:rowOff>34709</xdr:rowOff>
    </xdr:from>
    <xdr:to>
      <xdr:col>4</xdr:col>
      <xdr:colOff>264276</xdr:colOff>
      <xdr:row>35</xdr:row>
      <xdr:rowOff>23041</xdr:rowOff>
    </xdr:to>
    <xdr:sp macro="" textlink="">
      <xdr:nvSpPr>
        <xdr:cNvPr id="116" name="TextBox 3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4026814" y="667363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6</xdr:col>
      <xdr:colOff>400856</xdr:colOff>
      <xdr:row>33</xdr:row>
      <xdr:rowOff>41549</xdr:rowOff>
    </xdr:from>
    <xdr:to>
      <xdr:col>7</xdr:col>
      <xdr:colOff>512411</xdr:colOff>
      <xdr:row>35</xdr:row>
      <xdr:rowOff>29881</xdr:rowOff>
    </xdr:to>
    <xdr:sp macro="" textlink="">
      <xdr:nvSpPr>
        <xdr:cNvPr id="117" name="TextBox 3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6201581" y="668047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5</xdr:col>
      <xdr:colOff>76201</xdr:colOff>
      <xdr:row>34</xdr:row>
      <xdr:rowOff>161925</xdr:rowOff>
    </xdr:from>
    <xdr:to>
      <xdr:col>5</xdr:col>
      <xdr:colOff>107198</xdr:colOff>
      <xdr:row>41</xdr:row>
      <xdr:rowOff>101869</xdr:rowOff>
    </xdr:to>
    <xdr:cxnSp macro="">
      <xdr:nvCxnSpPr>
        <xdr:cNvPr id="118" name="Straight Connector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CxnSpPr/>
      </xdr:nvCxnSpPr>
      <xdr:spPr>
        <a:xfrm flipH="1">
          <a:off x="5267326" y="699135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</xdr:colOff>
      <xdr:row>34</xdr:row>
      <xdr:rowOff>142875</xdr:rowOff>
    </xdr:from>
    <xdr:to>
      <xdr:col>7</xdr:col>
      <xdr:colOff>161925</xdr:colOff>
      <xdr:row>34</xdr:row>
      <xdr:rowOff>142875</xdr:rowOff>
    </xdr:to>
    <xdr:cxnSp macro="">
      <xdr:nvCxnSpPr>
        <xdr:cNvPr id="119" name="Straight Connector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CxnSpPr/>
      </xdr:nvCxnSpPr>
      <xdr:spPr>
        <a:xfrm>
          <a:off x="4114800" y="697230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639305</xdr:colOff>
      <xdr:row>30</xdr:row>
      <xdr:rowOff>9525</xdr:rowOff>
    </xdr:from>
    <xdr:to>
      <xdr:col>11</xdr:col>
      <xdr:colOff>781050</xdr:colOff>
      <xdr:row>42</xdr:row>
      <xdr:rowOff>125762</xdr:rowOff>
    </xdr:to>
    <xdr:sp macro="" textlink="">
      <xdr:nvSpPr>
        <xdr:cNvPr id="120" name="Rounded Rectangle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7116305" y="6076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6</xdr:col>
      <xdr:colOff>438150</xdr:colOff>
      <xdr:row>30</xdr:row>
      <xdr:rowOff>25761</xdr:rowOff>
    </xdr:from>
    <xdr:to>
      <xdr:col>12</xdr:col>
      <xdr:colOff>225197</xdr:colOff>
      <xdr:row>33</xdr:row>
      <xdr:rowOff>110210</xdr:rowOff>
    </xdr:to>
    <xdr:sp macro="" textlink="">
      <xdr:nvSpPr>
        <xdr:cNvPr id="121" name="TextBox 25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6238875" y="6093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Income account</a:t>
          </a:r>
        </a:p>
      </xdr:txBody>
    </xdr:sp>
    <xdr:clientData/>
  </xdr:twoCellAnchor>
  <xdr:twoCellAnchor>
    <xdr:from>
      <xdr:col>7</xdr:col>
      <xdr:colOff>674014</xdr:colOff>
      <xdr:row>33</xdr:row>
      <xdr:rowOff>15659</xdr:rowOff>
    </xdr:from>
    <xdr:to>
      <xdr:col>8</xdr:col>
      <xdr:colOff>645276</xdr:colOff>
      <xdr:row>35</xdr:row>
      <xdr:rowOff>3991</xdr:rowOff>
    </xdr:to>
    <xdr:sp macro="" textlink="">
      <xdr:nvSpPr>
        <xdr:cNvPr id="122" name="TextBox 3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7151014" y="6654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11</xdr:col>
      <xdr:colOff>286556</xdr:colOff>
      <xdr:row>33</xdr:row>
      <xdr:rowOff>22499</xdr:rowOff>
    </xdr:from>
    <xdr:to>
      <xdr:col>11</xdr:col>
      <xdr:colOff>1074386</xdr:colOff>
      <xdr:row>35</xdr:row>
      <xdr:rowOff>10831</xdr:rowOff>
    </xdr:to>
    <xdr:sp macro="" textlink="">
      <xdr:nvSpPr>
        <xdr:cNvPr id="123" name="TextBox 3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325781" y="6661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10</xdr:col>
      <xdr:colOff>66676</xdr:colOff>
      <xdr:row>34</xdr:row>
      <xdr:rowOff>142875</xdr:rowOff>
    </xdr:from>
    <xdr:to>
      <xdr:col>10</xdr:col>
      <xdr:colOff>97673</xdr:colOff>
      <xdr:row>41</xdr:row>
      <xdr:rowOff>82819</xdr:rowOff>
    </xdr:to>
    <xdr:cxnSp macro="">
      <xdr:nvCxnSpPr>
        <xdr:cNvPr id="124" name="Straight Connector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CxnSpPr/>
      </xdr:nvCxnSpPr>
      <xdr:spPr>
        <a:xfrm flipH="1">
          <a:off x="8391526" y="6972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34</xdr:row>
      <xdr:rowOff>123825</xdr:rowOff>
    </xdr:from>
    <xdr:to>
      <xdr:col>11</xdr:col>
      <xdr:colOff>723900</xdr:colOff>
      <xdr:row>34</xdr:row>
      <xdr:rowOff>123825</xdr:rowOff>
    </xdr:to>
    <xdr:cxnSp macro="">
      <xdr:nvCxnSpPr>
        <xdr:cNvPr id="125" name="Straight Connector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CxnSpPr/>
      </xdr:nvCxnSpPr>
      <xdr:spPr>
        <a:xfrm>
          <a:off x="7239000" y="69532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114300</xdr:colOff>
      <xdr:row>34</xdr:row>
      <xdr:rowOff>161925</xdr:rowOff>
    </xdr:from>
    <xdr:to>
      <xdr:col>12</xdr:col>
      <xdr:colOff>117853</xdr:colOff>
      <xdr:row>36</xdr:row>
      <xdr:rowOff>61130</xdr:rowOff>
    </xdr:to>
    <xdr:sp macro="" textlink="">
      <xdr:nvSpPr>
        <xdr:cNvPr id="126" name="TextBox 3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439150" y="699135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600</a:t>
          </a:r>
        </a:p>
      </xdr:txBody>
    </xdr:sp>
    <xdr:clientData/>
  </xdr:twoCellAnchor>
  <xdr:twoCellAnchor>
    <xdr:from>
      <xdr:col>1</xdr:col>
      <xdr:colOff>1495425</xdr:colOff>
      <xdr:row>34</xdr:row>
      <xdr:rowOff>142875</xdr:rowOff>
    </xdr:from>
    <xdr:to>
      <xdr:col>3</xdr:col>
      <xdr:colOff>308353</xdr:colOff>
      <xdr:row>36</xdr:row>
      <xdr:rowOff>42080</xdr:rowOff>
    </xdr:to>
    <xdr:sp macro="" textlink="">
      <xdr:nvSpPr>
        <xdr:cNvPr id="127" name="TextBox 38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209800" y="6972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126</a:t>
          </a:r>
        </a:p>
      </xdr:txBody>
    </xdr:sp>
    <xdr:clientData/>
  </xdr:twoCellAnchor>
  <xdr:twoCellAnchor>
    <xdr:from>
      <xdr:col>7</xdr:col>
      <xdr:colOff>590550</xdr:colOff>
      <xdr:row>34</xdr:row>
      <xdr:rowOff>180975</xdr:rowOff>
    </xdr:from>
    <xdr:to>
      <xdr:col>11</xdr:col>
      <xdr:colOff>146428</xdr:colOff>
      <xdr:row>36</xdr:row>
      <xdr:rowOff>80180</xdr:rowOff>
    </xdr:to>
    <xdr:sp macro="" textlink="">
      <xdr:nvSpPr>
        <xdr:cNvPr id="128" name="TextBox 3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7067550" y="7010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100</a:t>
          </a:r>
        </a:p>
      </xdr:txBody>
    </xdr:sp>
    <xdr:clientData/>
  </xdr:twoCellAnchor>
  <xdr:twoCellAnchor>
    <xdr:from>
      <xdr:col>1</xdr:col>
      <xdr:colOff>66675</xdr:colOff>
      <xdr:row>34</xdr:row>
      <xdr:rowOff>152400</xdr:rowOff>
    </xdr:from>
    <xdr:to>
      <xdr:col>1</xdr:col>
      <xdr:colOff>2184778</xdr:colOff>
      <xdr:row>36</xdr:row>
      <xdr:rowOff>51605</xdr:rowOff>
    </xdr:to>
    <xdr:sp macro="" textlink="">
      <xdr:nvSpPr>
        <xdr:cNvPr id="129" name="TextBox 3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781050" y="69818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21</a:t>
          </a:r>
        </a:p>
      </xdr:txBody>
    </xdr:sp>
    <xdr:clientData/>
  </xdr:twoCellAnchor>
  <xdr:twoCellAnchor>
    <xdr:from>
      <xdr:col>3</xdr:col>
      <xdr:colOff>0</xdr:colOff>
      <xdr:row>35</xdr:row>
      <xdr:rowOff>0</xdr:rowOff>
    </xdr:from>
    <xdr:to>
      <xdr:col>6</xdr:col>
      <xdr:colOff>336928</xdr:colOff>
      <xdr:row>36</xdr:row>
      <xdr:rowOff>89705</xdr:rowOff>
    </xdr:to>
    <xdr:sp macro="" textlink="">
      <xdr:nvSpPr>
        <xdr:cNvPr id="130" name="TextBox 38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4019550" y="70199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Inv   84</a:t>
          </a:r>
        </a:p>
      </xdr:txBody>
    </xdr:sp>
    <xdr:clientData/>
  </xdr:twoCellAnchor>
  <xdr:twoCellAnchor>
    <xdr:from>
      <xdr:col>5</xdr:col>
      <xdr:colOff>123825</xdr:colOff>
      <xdr:row>34</xdr:row>
      <xdr:rowOff>161925</xdr:rowOff>
    </xdr:from>
    <xdr:to>
      <xdr:col>8</xdr:col>
      <xdr:colOff>136903</xdr:colOff>
      <xdr:row>36</xdr:row>
      <xdr:rowOff>61130</xdr:rowOff>
    </xdr:to>
    <xdr:sp macro="" textlink="">
      <xdr:nvSpPr>
        <xdr:cNvPr id="131" name="TextBox 38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5314950" y="699135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Cr   21</a:t>
          </a:r>
        </a:p>
      </xdr:txBody>
    </xdr:sp>
    <xdr:clientData/>
  </xdr:twoCellAnchor>
  <xdr:twoCellAnchor>
    <xdr:from>
      <xdr:col>0</xdr:col>
      <xdr:colOff>57151</xdr:colOff>
      <xdr:row>21</xdr:row>
      <xdr:rowOff>28576</xdr:rowOff>
    </xdr:from>
    <xdr:to>
      <xdr:col>1</xdr:col>
      <xdr:colOff>1603754</xdr:colOff>
      <xdr:row>22</xdr:row>
      <xdr:rowOff>118281</xdr:rowOff>
    </xdr:to>
    <xdr:sp macro="" textlink="">
      <xdr:nvSpPr>
        <xdr:cNvPr id="132" name="TextBox 33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57151" y="4381501"/>
          <a:ext cx="226097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1 Jan  OPB         3000</a:t>
          </a:r>
        </a:p>
      </xdr:txBody>
    </xdr:sp>
    <xdr:clientData/>
  </xdr:twoCellAnchor>
  <xdr:twoCellAnchor>
    <xdr:from>
      <xdr:col>1</xdr:col>
      <xdr:colOff>809625</xdr:colOff>
      <xdr:row>22</xdr:row>
      <xdr:rowOff>57150</xdr:rowOff>
    </xdr:from>
    <xdr:to>
      <xdr:col>2</xdr:col>
      <xdr:colOff>270253</xdr:colOff>
      <xdr:row>23</xdr:row>
      <xdr:rowOff>146855</xdr:rowOff>
    </xdr:to>
    <xdr:sp macro="" textlink="">
      <xdr:nvSpPr>
        <xdr:cNvPr id="70" name="TextBox 48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524000" y="46005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242</a:t>
          </a:r>
        </a:p>
      </xdr:txBody>
    </xdr:sp>
    <xdr:clientData/>
  </xdr:twoCellAnchor>
  <xdr:twoCellAnchor>
    <xdr:from>
      <xdr:col>10</xdr:col>
      <xdr:colOff>647700</xdr:colOff>
      <xdr:row>20</xdr:row>
      <xdr:rowOff>180975</xdr:rowOff>
    </xdr:from>
    <xdr:to>
      <xdr:col>12</xdr:col>
      <xdr:colOff>651253</xdr:colOff>
      <xdr:row>22</xdr:row>
      <xdr:rowOff>80180</xdr:rowOff>
    </xdr:to>
    <xdr:sp macro="" textlink="">
      <xdr:nvSpPr>
        <xdr:cNvPr id="71" name="TextBox 48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972550" y="4343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242</a:t>
          </a:r>
        </a:p>
      </xdr:txBody>
    </xdr:sp>
    <xdr:clientData/>
  </xdr:twoCellAnchor>
  <xdr:twoCellAnchor>
    <xdr:from>
      <xdr:col>10</xdr:col>
      <xdr:colOff>647700</xdr:colOff>
      <xdr:row>22</xdr:row>
      <xdr:rowOff>28575</xdr:rowOff>
    </xdr:from>
    <xdr:to>
      <xdr:col>12</xdr:col>
      <xdr:colOff>651253</xdr:colOff>
      <xdr:row>23</xdr:row>
      <xdr:rowOff>118280</xdr:rowOff>
    </xdr:to>
    <xdr:sp macro="" textlink="">
      <xdr:nvSpPr>
        <xdr:cNvPr id="72" name="TextBox 4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972550" y="45720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Payment 2700</a:t>
          </a:r>
        </a:p>
      </xdr:txBody>
    </xdr:sp>
    <xdr:clientData/>
  </xdr:twoCellAnchor>
  <xdr:twoCellAnchor>
    <xdr:from>
      <xdr:col>1</xdr:col>
      <xdr:colOff>809625</xdr:colOff>
      <xdr:row>23</xdr:row>
      <xdr:rowOff>104775</xdr:rowOff>
    </xdr:from>
    <xdr:to>
      <xdr:col>2</xdr:col>
      <xdr:colOff>270253</xdr:colOff>
      <xdr:row>25</xdr:row>
      <xdr:rowOff>3980</xdr:rowOff>
    </xdr:to>
    <xdr:sp macro="" textlink="">
      <xdr:nvSpPr>
        <xdr:cNvPr id="73" name="TextBox 48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524000" y="48387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Payment   2700</a:t>
          </a:r>
        </a:p>
      </xdr:txBody>
    </xdr:sp>
    <xdr:clientData/>
  </xdr:twoCellAnchor>
  <xdr:twoCellAnchor>
    <xdr:from>
      <xdr:col>1</xdr:col>
      <xdr:colOff>809625</xdr:colOff>
      <xdr:row>24</xdr:row>
      <xdr:rowOff>142875</xdr:rowOff>
    </xdr:from>
    <xdr:to>
      <xdr:col>2</xdr:col>
      <xdr:colOff>270253</xdr:colOff>
      <xdr:row>26</xdr:row>
      <xdr:rowOff>42080</xdr:rowOff>
    </xdr:to>
    <xdr:sp macro="" textlink="">
      <xdr:nvSpPr>
        <xdr:cNvPr id="74" name="TextBox 48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524000" y="5067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discount    300</a:t>
          </a:r>
        </a:p>
      </xdr:txBody>
    </xdr:sp>
    <xdr:clientData/>
  </xdr:twoCellAnchor>
  <xdr:twoCellAnchor>
    <xdr:from>
      <xdr:col>14</xdr:col>
      <xdr:colOff>219075</xdr:colOff>
      <xdr:row>20</xdr:row>
      <xdr:rowOff>171450</xdr:rowOff>
    </xdr:from>
    <xdr:to>
      <xdr:col>17</xdr:col>
      <xdr:colOff>441703</xdr:colOff>
      <xdr:row>22</xdr:row>
      <xdr:rowOff>70655</xdr:rowOff>
    </xdr:to>
    <xdr:sp macro="" textlink="">
      <xdr:nvSpPr>
        <xdr:cNvPr id="75" name="TextBox 4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849100" y="43338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discount    300</a:t>
          </a:r>
        </a:p>
      </xdr:txBody>
    </xdr:sp>
    <xdr:clientData/>
  </xdr:twoCellAnchor>
  <xdr:twoCellAnchor>
    <xdr:from>
      <xdr:col>6</xdr:col>
      <xdr:colOff>314325</xdr:colOff>
      <xdr:row>20</xdr:row>
      <xdr:rowOff>171450</xdr:rowOff>
    </xdr:from>
    <xdr:to>
      <xdr:col>9</xdr:col>
      <xdr:colOff>22603</xdr:colOff>
      <xdr:row>22</xdr:row>
      <xdr:rowOff>70655</xdr:rowOff>
    </xdr:to>
    <xdr:sp macro="" textlink="">
      <xdr:nvSpPr>
        <xdr:cNvPr id="76" name="TextBox 48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6115050" y="43338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payments 242</a:t>
          </a:r>
        </a:p>
      </xdr:txBody>
    </xdr:sp>
    <xdr:clientData/>
  </xdr:twoCellAnchor>
  <xdr:twoCellAnchor>
    <xdr:from>
      <xdr:col>1</xdr:col>
      <xdr:colOff>1447800</xdr:colOff>
      <xdr:row>36</xdr:row>
      <xdr:rowOff>0</xdr:rowOff>
    </xdr:from>
    <xdr:to>
      <xdr:col>3</xdr:col>
      <xdr:colOff>260728</xdr:colOff>
      <xdr:row>37</xdr:row>
      <xdr:rowOff>89705</xdr:rowOff>
    </xdr:to>
    <xdr:sp macro="" textlink="">
      <xdr:nvSpPr>
        <xdr:cNvPr id="77" name="TextBox 48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162175" y="72104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 Payments   42</a:t>
          </a:r>
        </a:p>
      </xdr:txBody>
    </xdr:sp>
    <xdr:clientData/>
  </xdr:twoCellAnchor>
  <xdr:twoCellAnchor>
    <xdr:from>
      <xdr:col>10</xdr:col>
      <xdr:colOff>66675</xdr:colOff>
      <xdr:row>35</xdr:row>
      <xdr:rowOff>180975</xdr:rowOff>
    </xdr:from>
    <xdr:to>
      <xdr:col>12</xdr:col>
      <xdr:colOff>70228</xdr:colOff>
      <xdr:row>37</xdr:row>
      <xdr:rowOff>80180</xdr:rowOff>
    </xdr:to>
    <xdr:sp macro="" textlink="">
      <xdr:nvSpPr>
        <xdr:cNvPr id="78" name="TextBox 48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391525" y="72009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 Payments   200</a:t>
          </a:r>
        </a:p>
      </xdr:txBody>
    </xdr:sp>
    <xdr:clientData/>
  </xdr:twoCellAnchor>
  <xdr:twoCellAnchor>
    <xdr:from>
      <xdr:col>8</xdr:col>
      <xdr:colOff>190500</xdr:colOff>
      <xdr:row>20</xdr:row>
      <xdr:rowOff>180975</xdr:rowOff>
    </xdr:from>
    <xdr:to>
      <xdr:col>11</xdr:col>
      <xdr:colOff>565528</xdr:colOff>
      <xdr:row>22</xdr:row>
      <xdr:rowOff>80180</xdr:rowOff>
    </xdr:to>
    <xdr:sp macro="" textlink="">
      <xdr:nvSpPr>
        <xdr:cNvPr id="79" name="TextBox 4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7486650" y="4343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8 Jan payments 242</a:t>
          </a:r>
        </a:p>
      </xdr:txBody>
    </xdr:sp>
    <xdr:clientData/>
  </xdr:twoCellAnchor>
  <xdr:twoCellAnchor>
    <xdr:from>
      <xdr:col>10</xdr:col>
      <xdr:colOff>657225</xdr:colOff>
      <xdr:row>23</xdr:row>
      <xdr:rowOff>76200</xdr:rowOff>
    </xdr:from>
    <xdr:to>
      <xdr:col>13</xdr:col>
      <xdr:colOff>3553</xdr:colOff>
      <xdr:row>24</xdr:row>
      <xdr:rowOff>165905</xdr:rowOff>
    </xdr:to>
    <xdr:sp macro="" textlink="">
      <xdr:nvSpPr>
        <xdr:cNvPr id="82" name="TextBox 48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982075" y="48101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8 Jan payments 242</a:t>
          </a:r>
        </a:p>
      </xdr:txBody>
    </xdr:sp>
    <xdr:clientData/>
  </xdr:twoCellAnchor>
  <xdr:twoCellAnchor>
    <xdr:from>
      <xdr:col>11</xdr:col>
      <xdr:colOff>1228725</xdr:colOff>
      <xdr:row>20</xdr:row>
      <xdr:rowOff>142875</xdr:rowOff>
    </xdr:from>
    <xdr:to>
      <xdr:col>15</xdr:col>
      <xdr:colOff>117853</xdr:colOff>
      <xdr:row>22</xdr:row>
      <xdr:rowOff>42080</xdr:rowOff>
    </xdr:to>
    <xdr:sp macro="" textlink="">
      <xdr:nvSpPr>
        <xdr:cNvPr id="84" name="TextBox 48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267950" y="4305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121</a:t>
          </a:r>
        </a:p>
      </xdr:txBody>
    </xdr:sp>
    <xdr:clientData/>
  </xdr:twoCellAnchor>
  <xdr:twoCellAnchor>
    <xdr:from>
      <xdr:col>1</xdr:col>
      <xdr:colOff>2505075</xdr:colOff>
      <xdr:row>22</xdr:row>
      <xdr:rowOff>28575</xdr:rowOff>
    </xdr:from>
    <xdr:to>
      <xdr:col>5</xdr:col>
      <xdr:colOff>146428</xdr:colOff>
      <xdr:row>23</xdr:row>
      <xdr:rowOff>118280</xdr:rowOff>
    </xdr:to>
    <xdr:sp macro="" textlink="">
      <xdr:nvSpPr>
        <xdr:cNvPr id="85" name="TextBox 48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219450" y="45720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121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/SkyDrive/Bookkeeping%20and%20accounting%20course/SALESINVOICEEXAMP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/Documents/Mybookkeepingcourses/Bookkeeping%20and%20accounting%20course%201/SALES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 statement"/>
      <sheetName val="SI463"/>
      <sheetName val="SI462"/>
      <sheetName val="SI461"/>
      <sheetName val="SI460"/>
      <sheetName val="SI459"/>
      <sheetName val="SI458"/>
      <sheetName val="SI457"/>
      <sheetName val="SC128"/>
      <sheetName val="SC127"/>
      <sheetName val="SC126 "/>
      <sheetName val="SC125"/>
      <sheetName val="Returns daybooks"/>
      <sheetName val="Sales daybooks"/>
      <sheetName val="Customer master 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Company Name</v>
          </cell>
        </row>
        <row r="2">
          <cell r="A2" t="str">
            <v>JAZ EVENTS</v>
          </cell>
        </row>
        <row r="3">
          <cell r="A3" t="str">
            <v>Consulting house</v>
          </cell>
        </row>
        <row r="4">
          <cell r="A4" t="str">
            <v>Brand Unite</v>
          </cell>
        </row>
        <row r="5">
          <cell r="A5" t="str">
            <v>Ultimate haulage</v>
          </cell>
        </row>
        <row r="6">
          <cell r="A6" t="str">
            <v>Mary Poppins</v>
          </cell>
        </row>
        <row r="7">
          <cell r="A7" t="str">
            <v>Love Holidays</v>
          </cell>
        </row>
        <row r="8">
          <cell r="A8" t="str">
            <v xml:space="preserve">Events Conference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ents confrence"/>
      <sheetName val="Sample statement"/>
      <sheetName val="SI463"/>
      <sheetName val="SI462"/>
      <sheetName val="SI461"/>
      <sheetName val="SI460"/>
      <sheetName val="SI459"/>
      <sheetName val="SI458"/>
      <sheetName val="SI457"/>
      <sheetName val="SC128"/>
      <sheetName val="SC127"/>
      <sheetName val="SC126 "/>
      <sheetName val="SC125"/>
      <sheetName val="Returns daybooks"/>
      <sheetName val="Sales daybooks"/>
      <sheetName val="Customer master 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">
          <cell r="A1" t="str">
            <v>Company Name</v>
          </cell>
        </row>
        <row r="2">
          <cell r="A2" t="str">
            <v>JAZ EVENTS</v>
          </cell>
        </row>
        <row r="3">
          <cell r="A3" t="str">
            <v>Consulting house</v>
          </cell>
        </row>
        <row r="4">
          <cell r="A4" t="str">
            <v>Brand Unite</v>
          </cell>
        </row>
        <row r="5">
          <cell r="A5" t="str">
            <v>Ultimate haulage</v>
          </cell>
        </row>
        <row r="6">
          <cell r="A6" t="str">
            <v>Mary Poppins</v>
          </cell>
        </row>
        <row r="7">
          <cell r="A7" t="str">
            <v>Love Holidays</v>
          </cell>
        </row>
        <row r="8">
          <cell r="A8" t="str">
            <v xml:space="preserve">Events Conference 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2" displayName="Table2" ref="A3:G14" totalsRowShown="0" headerRowDxfId="54" headerRowBorderDxfId="53" tableBorderDxfId="52">
  <tableColumns count="7">
    <tableColumn id="1" xr3:uid="{00000000-0010-0000-0000-000001000000}" name="Date" dataDxfId="51"/>
    <tableColumn id="2" xr3:uid="{00000000-0010-0000-0000-000002000000}" name="Customer name" dataDxfId="50"/>
    <tableColumn id="3" xr3:uid="{00000000-0010-0000-0000-000003000000}" name="Invoice number" dataDxfId="49"/>
    <tableColumn id="4" xr3:uid="{00000000-0010-0000-0000-000004000000}" name="Account number" dataDxfId="48"/>
    <tableColumn id="5" xr3:uid="{00000000-0010-0000-0000-000005000000}" name="Total" dataDxfId="47"/>
    <tableColumn id="6" xr3:uid="{00000000-0010-0000-0000-000006000000}" name="Sales tax" dataDxfId="46"/>
    <tableColumn id="7" xr3:uid="{00000000-0010-0000-0000-000007000000}" name="Net" dataDxfId="45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3" displayName="Table3" ref="I3:K14" totalsRowShown="0" headerRowDxfId="44" headerRowBorderDxfId="43" tableBorderDxfId="42">
  <tableColumns count="3">
    <tableColumn id="1" xr3:uid="{00000000-0010-0000-0100-000001000000}" name="Bed and Breakfast" dataDxfId="41"/>
    <tableColumn id="2" xr3:uid="{00000000-0010-0000-0100-000002000000}" name="Bed Breakfast &amp; Dinner" dataDxfId="40"/>
    <tableColumn id="3" xr3:uid="{00000000-0010-0000-0100-000003000000}" name="Conference Room" dataDxfId="39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47" displayName="Table47" ref="A3:G13" totalsRowShown="0" headerRowDxfId="38" headerRowBorderDxfId="37" tableBorderDxfId="36">
  <tableColumns count="7">
    <tableColumn id="1" xr3:uid="{00000000-0010-0000-0200-000001000000}" name="Date" dataDxfId="35"/>
    <tableColumn id="2" xr3:uid="{00000000-0010-0000-0200-000002000000}" name="Customer name" dataDxfId="34"/>
    <tableColumn id="3" xr3:uid="{00000000-0010-0000-0200-000003000000}" name="Credit number" dataDxfId="33"/>
    <tableColumn id="4" xr3:uid="{00000000-0010-0000-0200-000004000000}" name="Account number" dataDxfId="32"/>
    <tableColumn id="5" xr3:uid="{00000000-0010-0000-0200-000005000000}" name="Total" dataDxfId="31">
      <calculatedColumnFormula>SUM(Table47[[#This Row],[Sales tax]:[Net]])</calculatedColumnFormula>
    </tableColumn>
    <tableColumn id="6" xr3:uid="{00000000-0010-0000-0200-000006000000}" name="Sales tax" dataDxfId="30"/>
    <tableColumn id="7" xr3:uid="{00000000-0010-0000-0200-000007000000}" name="Net" dataDxfId="2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36" displayName="Table36" ref="I3:L13" totalsRowShown="0" headerRowDxfId="28" headerRowBorderDxfId="27" tableBorderDxfId="26">
  <tableColumns count="4">
    <tableColumn id="1" xr3:uid="{00000000-0010-0000-0300-000001000000}" name="Bed and Breakfast" dataDxfId="25"/>
    <tableColumn id="2" xr3:uid="{00000000-0010-0000-0300-000002000000}" name="Bed Breakfast &amp; Dinner" dataDxfId="24"/>
    <tableColumn id="3" xr3:uid="{00000000-0010-0000-0300-000003000000}" name="Conference Room" dataDxfId="23"/>
    <tableColumn id="4" xr3:uid="{00000000-0010-0000-0300-000004000000}" name="Total" dataDxfId="22">
      <calculatedColumnFormula>SUM(Table36[[#This Row],[Bed and Breakfast]:[Conference Room]])</calculatedColumnFormula>
    </tableColumn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Table46" displayName="Table46" ref="A3:H13" totalsRowShown="0" headerRowDxfId="21" headerRowBorderDxfId="20" tableBorderDxfId="19">
  <tableColumns count="8">
    <tableColumn id="1" xr3:uid="{00000000-0010-0000-0400-000001000000}" name="Date" dataDxfId="18"/>
    <tableColumn id="8" xr3:uid="{00000000-0010-0000-0400-000008000000}" name="Transaction No" dataDxfId="17"/>
    <tableColumn id="2" xr3:uid="{00000000-0010-0000-0400-000002000000}" name="Customer name" dataDxfId="16"/>
    <tableColumn id="3" xr3:uid="{00000000-0010-0000-0400-000003000000}" name="Invoice number" dataDxfId="15"/>
    <tableColumn id="4" xr3:uid="{00000000-0010-0000-0400-000004000000}" name="CustomerAccount number" dataDxfId="14"/>
    <tableColumn id="5" xr3:uid="{00000000-0010-0000-0400-000005000000}" name="Total" dataDxfId="13">
      <calculatedColumnFormula>SUM(Table46[[#This Row],[Sales tax]:[Net]])</calculatedColumnFormula>
    </tableColumn>
    <tableColumn id="6" xr3:uid="{00000000-0010-0000-0400-000006000000}" name="Sales tax" dataDxfId="12"/>
    <tableColumn id="7" xr3:uid="{00000000-0010-0000-0400-000007000000}" name="Net" dataDxfId="11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5000000}" name="Table4" displayName="Table4" ref="A3:H13" totalsRowShown="0" headerRowDxfId="10" headerRowBorderDxfId="9" tableBorderDxfId="8">
  <tableColumns count="8">
    <tableColumn id="1" xr3:uid="{00000000-0010-0000-0500-000001000000}" name="Date" dataDxfId="7"/>
    <tableColumn id="8" xr3:uid="{00000000-0010-0000-0500-000008000000}" name="Transaction No" dataDxfId="6"/>
    <tableColumn id="2" xr3:uid="{00000000-0010-0000-0500-000002000000}" name="Customer name" dataDxfId="5"/>
    <tableColumn id="3" xr3:uid="{00000000-0010-0000-0500-000003000000}" name="Credit number" dataDxfId="4"/>
    <tableColumn id="4" xr3:uid="{00000000-0010-0000-0500-000004000000}" name="Supplier Code" dataDxfId="3"/>
    <tableColumn id="5" xr3:uid="{00000000-0010-0000-0500-000005000000}" name="Total" dataDxfId="2">
      <calculatedColumnFormula>SUM(Table4[[#This Row],[Sales tax]:[Net]])</calculatedColumnFormula>
    </tableColumn>
    <tableColumn id="6" xr3:uid="{00000000-0010-0000-0500-000006000000}" name="Sales tax" dataDxfId="1"/>
    <tableColumn id="7" xr3:uid="{00000000-0010-0000-0500-000007000000}" name="Ne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4"/>
  <sheetViews>
    <sheetView topLeftCell="A14" workbookViewId="0">
      <selection activeCell="P34" sqref="P34:P40"/>
    </sheetView>
  </sheetViews>
  <sheetFormatPr defaultRowHeight="15" x14ac:dyDescent="0.25"/>
  <cols>
    <col min="1" max="1" width="10.7109375" bestFit="1" customWidth="1"/>
    <col min="2" max="2" width="39.85546875" bestFit="1" customWidth="1"/>
    <col min="3" max="3" width="9.7109375" customWidth="1"/>
    <col min="4" max="4" width="8" bestFit="1" customWidth="1"/>
    <col min="5" max="5" width="9.5703125" style="4" bestFit="1" customWidth="1"/>
    <col min="6" max="6" width="9.140625" customWidth="1"/>
    <col min="7" max="7" width="10.140625" customWidth="1"/>
    <col min="8" max="8" width="12.28515625" customWidth="1"/>
    <col min="9" max="9" width="13.7109375" customWidth="1"/>
    <col min="10" max="10" width="1.7109375" customWidth="1"/>
    <col min="11" max="11" width="10.7109375" bestFit="1" customWidth="1"/>
    <col min="12" max="12" width="21" customWidth="1"/>
    <col min="13" max="13" width="9.85546875" customWidth="1"/>
    <col min="14" max="14" width="8" bestFit="1" customWidth="1"/>
    <col min="15" max="15" width="9.5703125" style="4" bestFit="1" customWidth="1"/>
    <col min="16" max="16" width="9" customWidth="1"/>
    <col min="17" max="17" width="9.85546875" customWidth="1"/>
    <col min="18" max="18" width="10.28515625" customWidth="1"/>
    <col min="19" max="19" width="11.28515625" customWidth="1"/>
    <col min="24" max="24" width="12.85546875" style="4" customWidth="1"/>
    <col min="25" max="25" width="19.5703125" style="4" customWidth="1"/>
    <col min="26" max="26" width="7.5703125" style="4" customWidth="1"/>
    <col min="27" max="27" width="10.7109375" style="4" bestFit="1" customWidth="1"/>
    <col min="28" max="28" width="10" style="4" customWidth="1"/>
    <col min="29" max="43" width="9.140625" style="4"/>
  </cols>
  <sheetData>
    <row r="1" spans="1:28" ht="23.25" x14ac:dyDescent="0.35">
      <c r="A1" s="104" t="s">
        <v>0</v>
      </c>
      <c r="B1" s="104"/>
      <c r="C1" s="104"/>
      <c r="D1" s="104"/>
      <c r="E1" s="104"/>
      <c r="F1" s="104"/>
      <c r="G1" s="104"/>
      <c r="H1" s="104"/>
      <c r="I1" s="1"/>
      <c r="K1" s="104" t="s">
        <v>1</v>
      </c>
      <c r="L1" s="104"/>
      <c r="M1" s="104"/>
      <c r="N1" s="104"/>
      <c r="O1" s="104"/>
      <c r="P1" s="104"/>
      <c r="Q1" s="104"/>
      <c r="R1" s="104"/>
    </row>
    <row r="2" spans="1:28" ht="30.75" customHeight="1" x14ac:dyDescent="0.25">
      <c r="A2" s="6" t="s">
        <v>2</v>
      </c>
      <c r="B2" s="6" t="s">
        <v>3</v>
      </c>
      <c r="C2" s="12" t="s">
        <v>4</v>
      </c>
      <c r="D2" s="13" t="s">
        <v>5</v>
      </c>
      <c r="E2" s="13" t="s">
        <v>6</v>
      </c>
      <c r="F2" s="6" t="s">
        <v>7</v>
      </c>
      <c r="G2" s="6" t="s">
        <v>8</v>
      </c>
      <c r="H2" s="6" t="s">
        <v>9</v>
      </c>
      <c r="I2" s="7" t="s">
        <v>10</v>
      </c>
      <c r="J2" s="2"/>
      <c r="K2" s="2" t="s">
        <v>2</v>
      </c>
      <c r="L2" s="2" t="s">
        <v>3</v>
      </c>
      <c r="M2" s="12" t="s">
        <v>4</v>
      </c>
      <c r="N2" s="14" t="s">
        <v>5</v>
      </c>
      <c r="O2" s="14" t="s">
        <v>6</v>
      </c>
      <c r="P2" s="2" t="s">
        <v>7</v>
      </c>
      <c r="Q2" s="7" t="s">
        <v>11</v>
      </c>
      <c r="R2" s="7" t="s">
        <v>12</v>
      </c>
      <c r="S2" s="7" t="s">
        <v>10</v>
      </c>
      <c r="X2" s="10"/>
      <c r="AA2" s="10"/>
      <c r="AB2" s="11"/>
    </row>
    <row r="3" spans="1:28" x14ac:dyDescent="0.25">
      <c r="A3" s="8">
        <v>42374</v>
      </c>
      <c r="B3" s="4" t="s">
        <v>15</v>
      </c>
      <c r="C3" s="15"/>
      <c r="D3" s="15"/>
      <c r="E3" s="15">
        <v>242</v>
      </c>
      <c r="F3" s="16"/>
      <c r="G3" s="16"/>
      <c r="H3" s="16">
        <v>242</v>
      </c>
      <c r="I3" s="16"/>
      <c r="J3" s="16"/>
      <c r="K3" s="8">
        <v>42374</v>
      </c>
      <c r="L3" s="16" t="s">
        <v>18</v>
      </c>
      <c r="M3" s="15"/>
      <c r="N3" s="15"/>
      <c r="O3" s="15">
        <v>121</v>
      </c>
      <c r="P3" s="16"/>
      <c r="Q3" s="16"/>
      <c r="R3" s="16">
        <v>121</v>
      </c>
      <c r="S3" s="16"/>
      <c r="T3" s="16"/>
      <c r="X3" s="10"/>
      <c r="AA3" s="10"/>
      <c r="AB3" s="11"/>
    </row>
    <row r="4" spans="1:28" x14ac:dyDescent="0.25">
      <c r="A4" s="8">
        <v>42375</v>
      </c>
      <c r="B4" s="4" t="s">
        <v>16</v>
      </c>
      <c r="C4" s="15">
        <v>300</v>
      </c>
      <c r="D4" s="15"/>
      <c r="E4" s="15">
        <v>2700</v>
      </c>
      <c r="F4" s="16"/>
      <c r="G4" s="16"/>
      <c r="H4" s="16">
        <v>2700</v>
      </c>
      <c r="I4" s="16"/>
      <c r="J4" s="16"/>
      <c r="K4" s="8">
        <v>42377</v>
      </c>
      <c r="L4" s="16" t="s">
        <v>20</v>
      </c>
      <c r="M4" s="15"/>
      <c r="N4" s="15">
        <v>242</v>
      </c>
      <c r="O4" s="15"/>
      <c r="P4" s="16"/>
      <c r="Q4" s="16"/>
      <c r="R4" s="16"/>
      <c r="S4" s="16">
        <v>242</v>
      </c>
      <c r="T4" s="16"/>
      <c r="X4" s="10"/>
      <c r="AA4" s="10"/>
      <c r="AB4" s="11"/>
    </row>
    <row r="5" spans="1:28" ht="17.25" customHeight="1" x14ac:dyDescent="0.25">
      <c r="A5" s="8">
        <v>42376</v>
      </c>
      <c r="B5" s="4" t="s">
        <v>17</v>
      </c>
      <c r="C5" s="15"/>
      <c r="D5" s="15">
        <v>242</v>
      </c>
      <c r="E5" s="15"/>
      <c r="F5" s="16">
        <v>42</v>
      </c>
      <c r="G5" s="16">
        <v>200</v>
      </c>
      <c r="H5" s="16"/>
      <c r="I5" s="16"/>
      <c r="J5" s="16"/>
      <c r="K5" s="8"/>
      <c r="L5" s="16"/>
      <c r="M5" s="15"/>
      <c r="N5" s="15"/>
      <c r="O5" s="15"/>
      <c r="P5" s="16"/>
      <c r="Q5" s="16"/>
      <c r="R5" s="16"/>
      <c r="S5" s="16"/>
      <c r="T5" s="16"/>
      <c r="X5" s="10"/>
      <c r="Y5" s="5"/>
      <c r="AA5" s="10"/>
      <c r="AB5" s="11"/>
    </row>
    <row r="6" spans="1:28" x14ac:dyDescent="0.25">
      <c r="A6" s="8">
        <v>42377</v>
      </c>
      <c r="B6" s="4" t="s">
        <v>19</v>
      </c>
      <c r="C6" s="15"/>
      <c r="D6" s="15"/>
      <c r="E6" s="15">
        <v>242</v>
      </c>
      <c r="F6" s="16"/>
      <c r="G6" s="16"/>
      <c r="H6" s="16"/>
      <c r="I6" s="16">
        <v>242</v>
      </c>
      <c r="J6" s="16"/>
      <c r="K6" s="16"/>
      <c r="L6" s="16"/>
      <c r="M6" s="15"/>
      <c r="N6" s="15"/>
      <c r="O6" s="15"/>
      <c r="P6" s="16"/>
      <c r="Q6" s="16"/>
      <c r="R6" s="16"/>
      <c r="S6" s="16"/>
      <c r="T6" s="16"/>
    </row>
    <row r="7" spans="1:28" x14ac:dyDescent="0.25">
      <c r="A7" s="8">
        <v>42378</v>
      </c>
      <c r="B7" s="4"/>
      <c r="C7" s="15"/>
      <c r="D7" s="15"/>
      <c r="E7" s="15"/>
      <c r="F7" s="16"/>
      <c r="G7" s="16"/>
      <c r="H7" s="16"/>
      <c r="I7" s="16"/>
      <c r="J7" s="16"/>
      <c r="K7" s="16"/>
      <c r="L7" s="16"/>
      <c r="M7" s="15"/>
      <c r="N7" s="15"/>
      <c r="O7" s="15"/>
      <c r="P7" s="16"/>
      <c r="Q7" s="16"/>
      <c r="R7" s="16"/>
      <c r="S7" s="16"/>
      <c r="T7" s="16"/>
      <c r="X7" s="10"/>
      <c r="Z7" s="9"/>
    </row>
    <row r="8" spans="1:28" x14ac:dyDescent="0.25">
      <c r="A8" s="8"/>
      <c r="B8" s="5" t="s">
        <v>13</v>
      </c>
      <c r="C8" s="15"/>
      <c r="D8" s="15">
        <v>0</v>
      </c>
      <c r="E8" s="15">
        <v>0</v>
      </c>
      <c r="F8" s="16"/>
      <c r="G8" s="16"/>
      <c r="H8" s="16"/>
      <c r="I8" s="16"/>
      <c r="J8" s="16"/>
      <c r="K8" s="16"/>
      <c r="L8" s="17" t="s">
        <v>13</v>
      </c>
      <c r="M8" s="15"/>
      <c r="N8" s="15">
        <v>0</v>
      </c>
      <c r="O8" s="15">
        <v>3063</v>
      </c>
      <c r="P8" s="16"/>
      <c r="Q8" s="16"/>
      <c r="R8" s="16"/>
      <c r="S8" s="16"/>
      <c r="T8" s="16"/>
      <c r="X8" s="10"/>
      <c r="Z8" s="9"/>
    </row>
    <row r="9" spans="1:28" x14ac:dyDescent="0.25">
      <c r="C9" s="15"/>
      <c r="D9" s="15"/>
      <c r="E9" s="15"/>
      <c r="F9" s="16"/>
      <c r="G9" s="16"/>
      <c r="H9" s="16"/>
      <c r="I9" s="16"/>
      <c r="J9" s="16"/>
      <c r="K9" s="16"/>
      <c r="L9" s="16"/>
      <c r="M9" s="15"/>
      <c r="N9" s="15"/>
      <c r="O9" s="15"/>
      <c r="P9" s="16"/>
      <c r="Q9" s="16"/>
      <c r="R9" s="16"/>
      <c r="S9" s="16"/>
      <c r="T9" s="16"/>
    </row>
    <row r="10" spans="1:28" ht="15.75" thickBot="1" x14ac:dyDescent="0.3">
      <c r="C10" s="18">
        <f>SUM(C4:C9)</f>
        <v>300</v>
      </c>
      <c r="D10" s="18">
        <f t="shared" ref="D10:I10" si="0">SUM(D3:D9)</f>
        <v>242</v>
      </c>
      <c r="E10" s="18">
        <f t="shared" si="0"/>
        <v>3184</v>
      </c>
      <c r="F10" s="19">
        <f t="shared" si="0"/>
        <v>42</v>
      </c>
      <c r="G10" s="19">
        <f t="shared" si="0"/>
        <v>200</v>
      </c>
      <c r="H10" s="19">
        <f t="shared" si="0"/>
        <v>2942</v>
      </c>
      <c r="I10" s="19">
        <f t="shared" si="0"/>
        <v>242</v>
      </c>
      <c r="J10" s="16"/>
      <c r="K10" s="16"/>
      <c r="L10" s="16"/>
      <c r="M10" s="18">
        <f t="shared" ref="M10:S10" si="1">SUM(M3:M9)</f>
        <v>0</v>
      </c>
      <c r="N10" s="18">
        <f t="shared" si="1"/>
        <v>242</v>
      </c>
      <c r="O10" s="18">
        <f t="shared" si="1"/>
        <v>3184</v>
      </c>
      <c r="P10" s="19">
        <f t="shared" si="1"/>
        <v>0</v>
      </c>
      <c r="Q10" s="19">
        <f t="shared" si="1"/>
        <v>0</v>
      </c>
      <c r="R10" s="19">
        <f t="shared" si="1"/>
        <v>121</v>
      </c>
      <c r="S10" s="19">
        <f t="shared" si="1"/>
        <v>242</v>
      </c>
      <c r="T10" s="16"/>
    </row>
    <row r="11" spans="1:28" ht="15.75" thickTop="1" x14ac:dyDescent="0.25">
      <c r="C11" s="15"/>
      <c r="D11" s="15"/>
      <c r="E11" s="22">
        <f>SUM(D10:E10)</f>
        <v>3426</v>
      </c>
      <c r="F11" s="23"/>
      <c r="G11" s="23"/>
      <c r="H11" s="23"/>
      <c r="I11" s="23">
        <f>SUM(F10:I10)</f>
        <v>3426</v>
      </c>
      <c r="J11" s="16"/>
      <c r="K11" s="16"/>
      <c r="L11" s="16"/>
      <c r="M11" s="15"/>
      <c r="N11" s="15"/>
      <c r="O11" s="15">
        <f>SUM(N10:O10)</f>
        <v>3426</v>
      </c>
      <c r="P11" s="16"/>
      <c r="Q11" s="16"/>
      <c r="R11" s="16"/>
      <c r="S11" s="16">
        <f>SUM(P10:S10)</f>
        <v>363</v>
      </c>
      <c r="T11" s="16"/>
    </row>
    <row r="12" spans="1:28" x14ac:dyDescent="0.25">
      <c r="C12" s="15"/>
      <c r="D12" s="15"/>
      <c r="E12" s="15"/>
      <c r="F12" s="16"/>
      <c r="G12" s="16"/>
      <c r="H12" s="16"/>
      <c r="I12" s="16"/>
      <c r="J12" s="16"/>
      <c r="K12" s="16"/>
      <c r="L12" s="16"/>
      <c r="M12" s="15"/>
      <c r="N12" s="15"/>
      <c r="O12" s="15"/>
      <c r="P12" s="16"/>
      <c r="Q12" s="16"/>
      <c r="R12" s="16"/>
      <c r="S12" s="16"/>
      <c r="T12" s="16"/>
    </row>
    <row r="13" spans="1:28" x14ac:dyDescent="0.25">
      <c r="A13" s="3">
        <v>42384</v>
      </c>
      <c r="B13" t="s">
        <v>14</v>
      </c>
      <c r="C13" s="15"/>
      <c r="D13" s="15">
        <v>0</v>
      </c>
      <c r="E13" s="15">
        <v>3063</v>
      </c>
      <c r="F13" s="16"/>
      <c r="G13" s="16"/>
      <c r="H13" s="16"/>
      <c r="I13" s="16"/>
      <c r="J13" s="16"/>
      <c r="K13" s="16"/>
      <c r="L13" s="16"/>
      <c r="M13" s="15"/>
      <c r="N13" s="15"/>
      <c r="O13" s="20">
        <f>O10-E10</f>
        <v>0</v>
      </c>
      <c r="P13" s="16"/>
      <c r="Q13" s="16"/>
      <c r="R13" s="16"/>
      <c r="S13" s="16"/>
      <c r="T13" s="16"/>
    </row>
    <row r="14" spans="1:28" x14ac:dyDescent="0.25">
      <c r="C14" s="16"/>
      <c r="D14" s="16"/>
      <c r="E14" s="21"/>
      <c r="F14" s="16"/>
      <c r="G14" s="16"/>
      <c r="H14" s="16"/>
      <c r="I14" s="16"/>
      <c r="J14" s="16"/>
      <c r="K14" s="16"/>
      <c r="L14" s="16"/>
      <c r="M14" s="16"/>
      <c r="N14" s="16"/>
      <c r="O14" s="21"/>
      <c r="P14" s="16"/>
      <c r="Q14" s="16"/>
      <c r="R14" s="16"/>
      <c r="S14" s="16"/>
      <c r="T14" s="16"/>
    </row>
  </sheetData>
  <mergeCells count="2">
    <mergeCell ref="A1:H1"/>
    <mergeCell ref="K1:R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workbookViewId="0">
      <selection activeCell="D21" sqref="D21"/>
    </sheetView>
  </sheetViews>
  <sheetFormatPr defaultRowHeight="15.75" x14ac:dyDescent="0.25"/>
  <cols>
    <col min="1" max="1" width="12.140625" style="24" bestFit="1" customWidth="1"/>
    <col min="2" max="3" width="18.42578125" style="24" customWidth="1"/>
    <col min="4" max="4" width="19.5703125" style="24" customWidth="1"/>
    <col min="5" max="5" width="14.7109375" style="24" customWidth="1"/>
    <col min="6" max="6" width="13.85546875" style="24" customWidth="1"/>
    <col min="7" max="7" width="14.5703125" style="24" customWidth="1"/>
    <col min="8" max="8" width="9.140625" style="24"/>
    <col min="9" max="9" width="15.28515625" style="24" customWidth="1"/>
    <col min="10" max="10" width="16.42578125" style="24" customWidth="1"/>
    <col min="11" max="11" width="20.42578125" style="24" customWidth="1"/>
    <col min="12" max="16384" width="9.140625" style="24"/>
  </cols>
  <sheetData>
    <row r="1" spans="1:11" x14ac:dyDescent="0.25">
      <c r="A1" s="24" t="s">
        <v>109</v>
      </c>
    </row>
    <row r="3" spans="1:11" ht="32.25" thickBot="1" x14ac:dyDescent="0.3">
      <c r="A3" s="25" t="s">
        <v>2</v>
      </c>
      <c r="B3" s="27" t="s">
        <v>22</v>
      </c>
      <c r="C3" s="26" t="s">
        <v>42</v>
      </c>
      <c r="D3" s="26" t="s">
        <v>60</v>
      </c>
      <c r="E3" s="25" t="s">
        <v>25</v>
      </c>
      <c r="F3" s="26" t="s">
        <v>26</v>
      </c>
      <c r="G3" s="28" t="s">
        <v>27</v>
      </c>
      <c r="I3" s="26" t="s">
        <v>61</v>
      </c>
      <c r="J3" s="26" t="s">
        <v>62</v>
      </c>
      <c r="K3" s="49" t="s">
        <v>63</v>
      </c>
    </row>
    <row r="4" spans="1:11" ht="16.5" thickBot="1" x14ac:dyDescent="0.3">
      <c r="A4" s="32">
        <v>42399</v>
      </c>
      <c r="B4" s="27" t="s">
        <v>64</v>
      </c>
      <c r="C4" s="26" t="s">
        <v>65</v>
      </c>
      <c r="D4" s="26" t="s">
        <v>66</v>
      </c>
      <c r="E4" s="25">
        <v>309.60000000000002</v>
      </c>
      <c r="F4" s="26">
        <v>51.6</v>
      </c>
      <c r="G4" s="28">
        <v>258</v>
      </c>
      <c r="I4" s="26">
        <v>258</v>
      </c>
      <c r="J4" s="25"/>
      <c r="K4" s="28"/>
    </row>
    <row r="5" spans="1:11" ht="16.5" thickBot="1" x14ac:dyDescent="0.3">
      <c r="A5" s="32">
        <v>42400</v>
      </c>
      <c r="B5" s="27" t="s">
        <v>67</v>
      </c>
      <c r="C5" s="26" t="s">
        <v>68</v>
      </c>
      <c r="D5" s="26" t="s">
        <v>69</v>
      </c>
      <c r="E5" s="25">
        <v>1095.48</v>
      </c>
      <c r="F5" s="26">
        <v>182.58</v>
      </c>
      <c r="G5" s="28">
        <v>912.9</v>
      </c>
      <c r="I5" s="26"/>
      <c r="J5" s="25">
        <v>912.9</v>
      </c>
      <c r="K5" s="28"/>
    </row>
    <row r="6" spans="1:11" ht="16.5" thickBot="1" x14ac:dyDescent="0.3">
      <c r="A6" s="32">
        <v>42400</v>
      </c>
      <c r="B6" s="27" t="s">
        <v>70</v>
      </c>
      <c r="C6" s="26" t="s">
        <v>71</v>
      </c>
      <c r="D6" s="26" t="s">
        <v>72</v>
      </c>
      <c r="E6" s="25">
        <v>850</v>
      </c>
      <c r="F6" s="26"/>
      <c r="G6" s="28">
        <v>850</v>
      </c>
      <c r="I6" s="26"/>
      <c r="J6" s="25"/>
      <c r="K6" s="28">
        <v>850</v>
      </c>
    </row>
    <row r="7" spans="1:11" ht="16.5" thickBot="1" x14ac:dyDescent="0.3">
      <c r="A7" s="32">
        <v>42400</v>
      </c>
      <c r="B7" s="27" t="s">
        <v>73</v>
      </c>
      <c r="C7" s="26" t="s">
        <v>74</v>
      </c>
      <c r="D7" s="26" t="s">
        <v>75</v>
      </c>
      <c r="E7" s="25">
        <v>444.6</v>
      </c>
      <c r="F7" s="26">
        <v>74.099999999999994</v>
      </c>
      <c r="G7" s="28">
        <v>370.5</v>
      </c>
      <c r="I7" s="26">
        <v>370.5</v>
      </c>
      <c r="J7" s="25"/>
      <c r="K7" s="28"/>
    </row>
    <row r="8" spans="1:11" ht="16.5" thickBot="1" x14ac:dyDescent="0.3">
      <c r="A8" s="32">
        <v>42400</v>
      </c>
      <c r="B8" s="27" t="s">
        <v>76</v>
      </c>
      <c r="C8" s="26" t="s">
        <v>77</v>
      </c>
      <c r="D8" s="26" t="s">
        <v>78</v>
      </c>
      <c r="E8" s="25">
        <v>340</v>
      </c>
      <c r="F8" s="26"/>
      <c r="G8" s="28">
        <v>340</v>
      </c>
      <c r="I8" s="26"/>
      <c r="J8" s="25">
        <v>340</v>
      </c>
      <c r="K8" s="28"/>
    </row>
    <row r="9" spans="1:11" ht="16.5" thickBot="1" x14ac:dyDescent="0.3">
      <c r="A9" s="32">
        <v>42400</v>
      </c>
      <c r="B9" s="27" t="s">
        <v>79</v>
      </c>
      <c r="C9" s="26" t="s">
        <v>80</v>
      </c>
      <c r="D9" s="26" t="s">
        <v>81</v>
      </c>
      <c r="E9" s="25">
        <v>4335</v>
      </c>
      <c r="F9" s="26"/>
      <c r="G9" s="28">
        <v>4335</v>
      </c>
      <c r="I9" s="38"/>
      <c r="J9" s="25">
        <v>4335</v>
      </c>
      <c r="K9" s="39"/>
    </row>
    <row r="10" spans="1:11" ht="16.5" thickBot="1" x14ac:dyDescent="0.3">
      <c r="A10" s="32">
        <v>42400</v>
      </c>
      <c r="B10" s="27" t="s">
        <v>82</v>
      </c>
      <c r="C10" s="26" t="s">
        <v>83</v>
      </c>
      <c r="D10" s="26" t="s">
        <v>84</v>
      </c>
      <c r="E10" s="25">
        <v>2880</v>
      </c>
      <c r="F10" s="26">
        <v>480</v>
      </c>
      <c r="G10" s="28">
        <v>2400</v>
      </c>
      <c r="I10" s="38"/>
      <c r="J10" s="38"/>
      <c r="K10" s="28">
        <v>2400</v>
      </c>
    </row>
    <row r="11" spans="1:11" ht="16.5" thickBot="1" x14ac:dyDescent="0.3">
      <c r="A11" s="37"/>
      <c r="B11" s="37"/>
      <c r="C11" s="37"/>
      <c r="D11" s="37"/>
      <c r="E11" s="38"/>
      <c r="F11" s="38"/>
      <c r="G11" s="39"/>
      <c r="I11" s="38"/>
      <c r="J11" s="38"/>
      <c r="K11" s="39"/>
    </row>
    <row r="12" spans="1:11" ht="16.5" thickBot="1" x14ac:dyDescent="0.3">
      <c r="A12" s="37"/>
      <c r="B12" s="37"/>
      <c r="C12" s="37"/>
      <c r="D12" s="37"/>
      <c r="E12" s="50"/>
      <c r="F12" s="50"/>
      <c r="G12" s="51"/>
      <c r="I12" s="38"/>
      <c r="J12" s="38"/>
      <c r="K12" s="39"/>
    </row>
    <row r="13" spans="1:11" ht="16.5" thickBot="1" x14ac:dyDescent="0.3">
      <c r="A13" s="43"/>
      <c r="B13" s="44"/>
      <c r="C13" s="43"/>
      <c r="D13" s="43"/>
      <c r="E13" s="52">
        <f>SUBTOTAL(109,E4:E12)</f>
        <v>10254.68</v>
      </c>
      <c r="F13" s="53">
        <f>SUBTOTAL(109,F4:F12)</f>
        <v>788.28</v>
      </c>
      <c r="G13" s="54">
        <f>SUM(G4:G12)</f>
        <v>9466.4</v>
      </c>
      <c r="I13" s="45">
        <f>SUBTOTAL(109,I4:I12)</f>
        <v>628.5</v>
      </c>
      <c r="J13" s="45">
        <f>SUBTOTAL(109,J4:J12)</f>
        <v>5587.9</v>
      </c>
      <c r="K13" s="46">
        <f>SUM(K4:K12)</f>
        <v>3250</v>
      </c>
    </row>
    <row r="14" spans="1:11" ht="16.5" thickTop="1" x14ac:dyDescent="0.25">
      <c r="A14" s="55"/>
      <c r="B14" s="55"/>
      <c r="C14" s="55"/>
      <c r="D14" s="55"/>
      <c r="E14" s="56"/>
      <c r="F14" s="56" t="s">
        <v>85</v>
      </c>
      <c r="G14" s="57">
        <f>E13-F13-G13</f>
        <v>0</v>
      </c>
      <c r="I14" s="56"/>
      <c r="J14" s="56" t="s">
        <v>86</v>
      </c>
      <c r="K14" s="57">
        <f>K13+J13+I13-G13</f>
        <v>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zoomScale="130" zoomScaleNormal="130" workbookViewId="0">
      <selection activeCell="C17" sqref="C17"/>
    </sheetView>
  </sheetViews>
  <sheetFormatPr defaultRowHeight="15.75" x14ac:dyDescent="0.25"/>
  <cols>
    <col min="1" max="1" width="13.42578125" style="24" customWidth="1"/>
    <col min="2" max="2" width="20.7109375" style="24" customWidth="1"/>
    <col min="3" max="3" width="17.28515625" style="24" customWidth="1"/>
    <col min="4" max="4" width="19.5703125" style="24" customWidth="1"/>
    <col min="5" max="5" width="14.7109375" style="24" customWidth="1"/>
    <col min="6" max="6" width="13.85546875" style="24" customWidth="1"/>
    <col min="7" max="7" width="14.5703125" style="24" customWidth="1"/>
    <col min="8" max="8" width="4.5703125" style="24" customWidth="1"/>
    <col min="9" max="9" width="10.85546875" style="24" customWidth="1"/>
    <col min="10" max="10" width="14.28515625" style="24" customWidth="1"/>
    <col min="11" max="11" width="13.140625" style="24" customWidth="1"/>
    <col min="12" max="12" width="10.85546875" style="24" customWidth="1"/>
    <col min="13" max="16384" width="9.140625" style="24"/>
  </cols>
  <sheetData>
    <row r="1" spans="1:12" x14ac:dyDescent="0.25">
      <c r="A1" s="24" t="s">
        <v>110</v>
      </c>
    </row>
    <row r="3" spans="1:12" ht="33" customHeight="1" thickBot="1" x14ac:dyDescent="0.3">
      <c r="A3" s="25" t="s">
        <v>2</v>
      </c>
      <c r="B3" s="27" t="s">
        <v>22</v>
      </c>
      <c r="C3" s="26" t="s">
        <v>23</v>
      </c>
      <c r="D3" s="26" t="s">
        <v>60</v>
      </c>
      <c r="E3" s="25" t="s">
        <v>25</v>
      </c>
      <c r="F3" s="26" t="s">
        <v>26</v>
      </c>
      <c r="G3" s="28" t="s">
        <v>27</v>
      </c>
      <c r="I3" s="26" t="s">
        <v>61</v>
      </c>
      <c r="J3" s="26" t="s">
        <v>62</v>
      </c>
      <c r="K3" s="26" t="s">
        <v>63</v>
      </c>
      <c r="L3" s="49" t="s">
        <v>25</v>
      </c>
    </row>
    <row r="4" spans="1:12" ht="16.5" thickBot="1" x14ac:dyDescent="0.3">
      <c r="A4" s="32">
        <v>42399</v>
      </c>
      <c r="B4" s="27" t="s">
        <v>87</v>
      </c>
      <c r="C4" s="26" t="s">
        <v>88</v>
      </c>
      <c r="D4" s="26" t="s">
        <v>66</v>
      </c>
      <c r="E4" s="25">
        <f>SUM(Table47[[#This Row],[Sales tax]:[Net]])</f>
        <v>154.80000000000001</v>
      </c>
      <c r="F4" s="26">
        <v>25.8</v>
      </c>
      <c r="G4" s="28">
        <v>129</v>
      </c>
      <c r="I4" s="26">
        <v>129</v>
      </c>
      <c r="J4" s="25"/>
      <c r="K4" s="25"/>
      <c r="L4" s="28">
        <f>SUM(Table36[[#This Row],[Bed and Breakfast]:[Conference Room]])</f>
        <v>129</v>
      </c>
    </row>
    <row r="5" spans="1:12" ht="16.5" thickBot="1" x14ac:dyDescent="0.3">
      <c r="A5" s="32">
        <v>42399</v>
      </c>
      <c r="B5" s="27" t="s">
        <v>67</v>
      </c>
      <c r="C5" s="26" t="s">
        <v>89</v>
      </c>
      <c r="D5" s="26" t="s">
        <v>69</v>
      </c>
      <c r="E5" s="25">
        <f>SUM(Table47[[#This Row],[Sales tax]:[Net]])</f>
        <v>30.6</v>
      </c>
      <c r="F5" s="26">
        <v>5.0999999999999996</v>
      </c>
      <c r="G5" s="28">
        <v>25.5</v>
      </c>
      <c r="I5" s="26"/>
      <c r="J5" s="25">
        <v>25.5</v>
      </c>
      <c r="K5" s="25"/>
      <c r="L5" s="28">
        <f>SUM(Table36[[#This Row],[Bed and Breakfast]:[Conference Room]])</f>
        <v>25.5</v>
      </c>
    </row>
    <row r="6" spans="1:12" ht="16.5" thickBot="1" x14ac:dyDescent="0.3">
      <c r="A6" s="32">
        <v>42399</v>
      </c>
      <c r="B6" s="27" t="s">
        <v>90</v>
      </c>
      <c r="C6" s="26" t="s">
        <v>91</v>
      </c>
      <c r="D6" s="26" t="s">
        <v>84</v>
      </c>
      <c r="E6" s="25">
        <f>SUM(Table47[[#This Row],[Sales tax]:[Net]])</f>
        <v>960</v>
      </c>
      <c r="F6" s="26">
        <v>160</v>
      </c>
      <c r="G6" s="28">
        <v>800</v>
      </c>
      <c r="I6" s="26"/>
      <c r="J6" s="25"/>
      <c r="K6" s="25">
        <v>800</v>
      </c>
      <c r="L6" s="28">
        <f>SUM(Table36[[#This Row],[Bed and Breakfast]:[Conference Room]])</f>
        <v>800</v>
      </c>
    </row>
    <row r="7" spans="1:12" ht="16.5" thickBot="1" x14ac:dyDescent="0.3">
      <c r="A7" s="32">
        <v>42399</v>
      </c>
      <c r="B7" s="27" t="s">
        <v>79</v>
      </c>
      <c r="C7" s="26" t="s">
        <v>92</v>
      </c>
      <c r="D7" s="26" t="s">
        <v>81</v>
      </c>
      <c r="E7" s="25">
        <f>SUM(Table47[[#This Row],[Sales tax]:[Net]])</f>
        <v>977.5</v>
      </c>
      <c r="F7" s="26">
        <v>127.5</v>
      </c>
      <c r="G7" s="28">
        <v>850</v>
      </c>
      <c r="I7" s="26"/>
      <c r="J7" s="25">
        <v>850</v>
      </c>
      <c r="K7" s="25"/>
      <c r="L7" s="28">
        <f>SUM(Table36[[#This Row],[Bed and Breakfast]:[Conference Room]])</f>
        <v>850</v>
      </c>
    </row>
    <row r="8" spans="1:12" ht="16.5" thickBot="1" x14ac:dyDescent="0.3">
      <c r="A8" s="25"/>
      <c r="B8" s="27"/>
      <c r="C8" s="26"/>
      <c r="D8" s="26"/>
      <c r="E8" s="25"/>
      <c r="F8" s="26"/>
      <c r="G8" s="28"/>
      <c r="I8" s="26"/>
      <c r="J8" s="25"/>
      <c r="K8" s="25"/>
      <c r="L8" s="28">
        <f>SUM(Table36[[#This Row],[Bed and Breakfast]:[Conference Room]])</f>
        <v>0</v>
      </c>
    </row>
    <row r="9" spans="1:12" ht="16.5" thickBot="1" x14ac:dyDescent="0.3">
      <c r="A9" s="37"/>
      <c r="B9" s="37"/>
      <c r="C9" s="37"/>
      <c r="D9" s="37"/>
      <c r="E9" s="38"/>
      <c r="F9" s="38"/>
      <c r="G9" s="39"/>
      <c r="I9" s="38"/>
      <c r="J9" s="38"/>
      <c r="K9" s="38"/>
      <c r="L9" s="39">
        <f>SUM(Table36[[#This Row],[Bed and Breakfast]:[Conference Room]])</f>
        <v>0</v>
      </c>
    </row>
    <row r="10" spans="1:12" ht="16.5" thickBot="1" x14ac:dyDescent="0.3">
      <c r="A10" s="37"/>
      <c r="B10" s="37"/>
      <c r="C10" s="37"/>
      <c r="D10" s="37"/>
      <c r="E10" s="38"/>
      <c r="F10" s="38"/>
      <c r="G10" s="39"/>
      <c r="I10" s="38"/>
      <c r="J10" s="38"/>
      <c r="K10" s="38"/>
      <c r="L10" s="39">
        <f>SUM(Table36[[#This Row],[Bed and Breakfast]:[Conference Room]])</f>
        <v>0</v>
      </c>
    </row>
    <row r="11" spans="1:12" ht="16.5" thickBot="1" x14ac:dyDescent="0.3">
      <c r="A11" s="37"/>
      <c r="B11" s="37"/>
      <c r="C11" s="37"/>
      <c r="D11" s="37"/>
      <c r="E11" s="38"/>
      <c r="F11" s="38"/>
      <c r="G11" s="39"/>
      <c r="I11" s="38"/>
      <c r="J11" s="38"/>
      <c r="K11" s="38"/>
      <c r="L11" s="39">
        <f>SUM(Table36[[#This Row],[Bed and Breakfast]:[Conference Room]])</f>
        <v>0</v>
      </c>
    </row>
    <row r="12" spans="1:12" ht="16.5" thickBot="1" x14ac:dyDescent="0.3">
      <c r="A12" s="37"/>
      <c r="B12" s="37"/>
      <c r="C12" s="37"/>
      <c r="D12" s="37"/>
      <c r="E12" s="38"/>
      <c r="F12" s="38"/>
      <c r="G12" s="39"/>
      <c r="I12" s="38"/>
      <c r="J12" s="38"/>
      <c r="K12" s="38"/>
      <c r="L12" s="39">
        <f>SUM(Table36[[#This Row],[Bed and Breakfast]:[Conference Room]])</f>
        <v>0</v>
      </c>
    </row>
    <row r="13" spans="1:12" x14ac:dyDescent="0.25">
      <c r="A13" s="43"/>
      <c r="B13" s="44"/>
      <c r="C13" s="43"/>
      <c r="D13" s="43"/>
      <c r="E13" s="45">
        <f>SUBTOTAL(109,E4:E12)</f>
        <v>2122.9</v>
      </c>
      <c r="F13" s="45">
        <f>SUBTOTAL(109,F4:F12)</f>
        <v>318.39999999999998</v>
      </c>
      <c r="G13" s="46">
        <f>SUBTOTAL(109,G4:G12)</f>
        <v>1804.5</v>
      </c>
      <c r="I13" s="45">
        <f>SUBTOTAL(109,I4:I12)</f>
        <v>129</v>
      </c>
      <c r="J13" s="45">
        <f>SUBTOTAL(109,J4:J12)</f>
        <v>875.5</v>
      </c>
      <c r="K13" s="45">
        <f>SUBTOTAL(109,K4:K12)</f>
        <v>800</v>
      </c>
      <c r="L13" s="46">
        <f>SUM(Table36[[#This Row],[Bed and Breakfast]:[Conference Room]])</f>
        <v>1804.5</v>
      </c>
    </row>
    <row r="16" spans="1:12" x14ac:dyDescent="0.25">
      <c r="B16" s="24" t="s">
        <v>109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"/>
  <sheetViews>
    <sheetView topLeftCell="B1" workbookViewId="0">
      <selection activeCell="K13" sqref="K13:R13"/>
    </sheetView>
  </sheetViews>
  <sheetFormatPr defaultRowHeight="15.75" x14ac:dyDescent="0.25"/>
  <cols>
    <col min="1" max="1" width="12.140625" style="24" bestFit="1" customWidth="1"/>
    <col min="2" max="2" width="12.140625" style="24" customWidth="1"/>
    <col min="3" max="4" width="18.42578125" style="24" customWidth="1"/>
    <col min="5" max="5" width="19.5703125" style="24" customWidth="1"/>
    <col min="6" max="6" width="14.7109375" style="24" customWidth="1"/>
    <col min="7" max="7" width="13.85546875" style="24" customWidth="1"/>
    <col min="8" max="8" width="14.5703125" style="24" customWidth="1"/>
    <col min="9" max="9" width="4" style="24" customWidth="1"/>
    <col min="10" max="10" width="4.140625" style="24" customWidth="1"/>
    <col min="11" max="11" width="16.42578125" style="24" customWidth="1"/>
    <col min="12" max="12" width="16.28515625" style="24" customWidth="1"/>
    <col min="13" max="13" width="13.5703125" style="24" customWidth="1"/>
    <col min="14" max="14" width="9.140625" style="24"/>
    <col min="15" max="15" width="13.42578125" style="24" customWidth="1"/>
    <col min="16" max="16384" width="9.140625" style="24"/>
  </cols>
  <sheetData>
    <row r="1" spans="1:18" x14ac:dyDescent="0.25">
      <c r="A1" s="24" t="s">
        <v>111</v>
      </c>
    </row>
    <row r="2" spans="1:18" ht="16.5" thickBot="1" x14ac:dyDescent="0.3"/>
    <row r="3" spans="1:18" ht="63.75" thickBot="1" x14ac:dyDescent="0.3">
      <c r="A3" s="25" t="s">
        <v>2</v>
      </c>
      <c r="B3" s="26" t="s">
        <v>21</v>
      </c>
      <c r="C3" s="27" t="s">
        <v>22</v>
      </c>
      <c r="D3" s="26" t="s">
        <v>42</v>
      </c>
      <c r="E3" s="26" t="s">
        <v>43</v>
      </c>
      <c r="F3" s="25" t="s">
        <v>25</v>
      </c>
      <c r="G3" s="26" t="s">
        <v>26</v>
      </c>
      <c r="H3" s="28" t="s">
        <v>27</v>
      </c>
      <c r="K3" s="29" t="s">
        <v>28</v>
      </c>
      <c r="L3" s="30" t="s">
        <v>29</v>
      </c>
      <c r="M3" s="31" t="s">
        <v>30</v>
      </c>
      <c r="N3" s="31" t="s">
        <v>31</v>
      </c>
      <c r="O3" s="31" t="s">
        <v>32</v>
      </c>
      <c r="P3" s="31" t="s">
        <v>33</v>
      </c>
      <c r="Q3" s="31" t="s">
        <v>34</v>
      </c>
      <c r="R3" s="31" t="s">
        <v>25</v>
      </c>
    </row>
    <row r="4" spans="1:18" ht="16.5" thickBot="1" x14ac:dyDescent="0.3">
      <c r="A4" s="32">
        <v>42375</v>
      </c>
      <c r="B4" s="25" t="s">
        <v>44</v>
      </c>
      <c r="C4" s="27" t="s">
        <v>45</v>
      </c>
      <c r="D4" s="26" t="s">
        <v>46</v>
      </c>
      <c r="E4" s="26" t="s">
        <v>47</v>
      </c>
      <c r="F4" s="25">
        <f>SUM(Table46[[#This Row],[Sales tax]:[Net]])</f>
        <v>1611.12</v>
      </c>
      <c r="G4" s="26">
        <v>268.52</v>
      </c>
      <c r="H4" s="28">
        <v>1342.6</v>
      </c>
      <c r="K4" s="33"/>
      <c r="L4" s="34"/>
      <c r="M4" s="35"/>
      <c r="N4" s="35"/>
      <c r="O4" s="34"/>
      <c r="P4" s="35">
        <v>1342.6</v>
      </c>
      <c r="Q4" s="35"/>
      <c r="R4" s="35">
        <f>SUM(K4:Q4)</f>
        <v>1342.6</v>
      </c>
    </row>
    <row r="5" spans="1:18" ht="16.5" thickBot="1" x14ac:dyDescent="0.3">
      <c r="A5" s="32">
        <v>42384</v>
      </c>
      <c r="B5" s="25" t="s">
        <v>48</v>
      </c>
      <c r="C5" s="27" t="s">
        <v>49</v>
      </c>
      <c r="D5" s="26">
        <v>5478</v>
      </c>
      <c r="E5" s="26" t="s">
        <v>41</v>
      </c>
      <c r="F5" s="25">
        <f>SUM(Table46[[#This Row],[Sales tax]:[Net]])</f>
        <v>540</v>
      </c>
      <c r="G5" s="26">
        <v>90</v>
      </c>
      <c r="H5" s="28">
        <v>450</v>
      </c>
      <c r="K5" s="36"/>
      <c r="L5" s="26"/>
      <c r="M5" s="25"/>
      <c r="N5" s="25">
        <v>450</v>
      </c>
      <c r="O5" s="26"/>
      <c r="P5" s="25"/>
      <c r="Q5" s="25"/>
      <c r="R5" s="25">
        <f t="shared" ref="R5:R8" si="0">SUM(K5:Q5)</f>
        <v>450</v>
      </c>
    </row>
    <row r="6" spans="1:18" ht="16.5" thickBot="1" x14ac:dyDescent="0.3">
      <c r="A6" s="32">
        <v>42400</v>
      </c>
      <c r="B6" s="25" t="s">
        <v>50</v>
      </c>
      <c r="C6" s="27" t="s">
        <v>51</v>
      </c>
      <c r="D6" s="26" t="s">
        <v>52</v>
      </c>
      <c r="E6" s="26" t="s">
        <v>53</v>
      </c>
      <c r="F6" s="25">
        <f>SUM(Table46[[#This Row],[Sales tax]:[Net]])</f>
        <v>499.28000000000003</v>
      </c>
      <c r="G6" s="26">
        <v>65.12</v>
      </c>
      <c r="H6" s="28">
        <v>434.16</v>
      </c>
      <c r="K6" s="33">
        <v>434.16</v>
      </c>
      <c r="L6" s="34"/>
      <c r="M6" s="35"/>
      <c r="N6" s="35"/>
      <c r="O6" s="34"/>
      <c r="P6" s="35"/>
      <c r="Q6" s="35"/>
      <c r="R6" s="35">
        <f t="shared" si="0"/>
        <v>434.16</v>
      </c>
    </row>
    <row r="7" spans="1:18" ht="16.5" thickBot="1" x14ac:dyDescent="0.3">
      <c r="A7" s="32">
        <v>42400</v>
      </c>
      <c r="B7" s="25" t="s">
        <v>54</v>
      </c>
      <c r="C7" s="27" t="s">
        <v>55</v>
      </c>
      <c r="D7" s="26" t="s">
        <v>56</v>
      </c>
      <c r="E7" s="26" t="s">
        <v>57</v>
      </c>
      <c r="F7" s="25">
        <f>SUM(Table46[[#This Row],[Sales tax]:[Net]])</f>
        <v>1020</v>
      </c>
      <c r="G7" s="26">
        <v>170</v>
      </c>
      <c r="H7" s="28">
        <v>850</v>
      </c>
      <c r="K7" s="36"/>
      <c r="L7" s="26">
        <v>725</v>
      </c>
      <c r="M7" s="25">
        <v>125</v>
      </c>
      <c r="N7" s="25"/>
      <c r="O7" s="26"/>
      <c r="P7" s="25"/>
      <c r="Q7" s="25"/>
      <c r="R7" s="25">
        <f t="shared" si="0"/>
        <v>850</v>
      </c>
    </row>
    <row r="8" spans="1:18" ht="16.5" thickBot="1" x14ac:dyDescent="0.3">
      <c r="A8" s="32">
        <v>42384</v>
      </c>
      <c r="B8" s="25" t="s">
        <v>58</v>
      </c>
      <c r="C8" s="27" t="s">
        <v>45</v>
      </c>
      <c r="D8" s="26" t="s">
        <v>59</v>
      </c>
      <c r="E8" s="26" t="s">
        <v>47</v>
      </c>
      <c r="F8" s="25">
        <f>SUM(Table46[[#This Row],[Sales tax]:[Net]])</f>
        <v>617.4</v>
      </c>
      <c r="G8" s="26">
        <v>102.9</v>
      </c>
      <c r="H8" s="28">
        <v>514.5</v>
      </c>
      <c r="K8" s="33"/>
      <c r="L8" s="34"/>
      <c r="M8" s="35"/>
      <c r="N8" s="35"/>
      <c r="O8" s="34"/>
      <c r="P8" s="35">
        <v>514.5</v>
      </c>
      <c r="Q8" s="35"/>
      <c r="R8" s="35">
        <f t="shared" si="0"/>
        <v>514.5</v>
      </c>
    </row>
    <row r="9" spans="1:18" ht="16.5" thickBot="1" x14ac:dyDescent="0.3">
      <c r="A9" s="37"/>
      <c r="B9" s="37"/>
      <c r="C9" s="37"/>
      <c r="D9" s="37"/>
      <c r="E9" s="37"/>
      <c r="F9" s="38"/>
      <c r="G9" s="38"/>
      <c r="H9" s="39"/>
      <c r="K9" s="40"/>
      <c r="L9" s="38"/>
      <c r="M9" s="38"/>
      <c r="N9" s="38"/>
      <c r="O9" s="38"/>
      <c r="P9" s="38"/>
      <c r="Q9" s="38"/>
      <c r="R9" s="38"/>
    </row>
    <row r="10" spans="1:18" ht="16.5" thickBot="1" x14ac:dyDescent="0.3">
      <c r="A10" s="37"/>
      <c r="B10" s="37"/>
      <c r="C10" s="37"/>
      <c r="D10" s="37"/>
      <c r="E10" s="37"/>
      <c r="F10" s="38"/>
      <c r="G10" s="38"/>
      <c r="H10" s="39"/>
      <c r="K10" s="41"/>
      <c r="L10" s="42"/>
      <c r="M10" s="42"/>
      <c r="N10" s="42"/>
      <c r="O10" s="42"/>
      <c r="P10" s="42"/>
      <c r="Q10" s="42"/>
      <c r="R10" s="42"/>
    </row>
    <row r="11" spans="1:18" ht="16.5" thickBot="1" x14ac:dyDescent="0.3">
      <c r="A11" s="37"/>
      <c r="B11" s="37"/>
      <c r="C11" s="37"/>
      <c r="D11" s="37"/>
      <c r="E11" s="37"/>
      <c r="F11" s="38"/>
      <c r="G11" s="38"/>
      <c r="H11" s="39"/>
      <c r="K11" s="40"/>
      <c r="L11" s="38"/>
      <c r="M11" s="38"/>
      <c r="N11" s="38"/>
      <c r="O11" s="38"/>
      <c r="P11" s="38"/>
      <c r="Q11" s="38"/>
      <c r="R11" s="38"/>
    </row>
    <row r="12" spans="1:18" ht="16.5" thickBot="1" x14ac:dyDescent="0.3">
      <c r="A12" s="37"/>
      <c r="B12" s="37"/>
      <c r="C12" s="37"/>
      <c r="D12" s="37"/>
      <c r="E12" s="37"/>
      <c r="F12" s="38"/>
      <c r="G12" s="38"/>
      <c r="H12" s="39"/>
      <c r="K12" s="41"/>
      <c r="L12" s="42"/>
      <c r="M12" s="42"/>
      <c r="N12" s="42"/>
      <c r="O12" s="42"/>
      <c r="P12" s="42"/>
      <c r="Q12" s="42"/>
      <c r="R12" s="42"/>
    </row>
    <row r="13" spans="1:18" ht="16.5" thickBot="1" x14ac:dyDescent="0.3">
      <c r="A13" s="43"/>
      <c r="B13" s="43"/>
      <c r="C13" s="44"/>
      <c r="D13" s="43"/>
      <c r="E13" s="43"/>
      <c r="F13" s="48">
        <f>SUBTOTAL(109,F4:F12)</f>
        <v>4287.8</v>
      </c>
      <c r="G13" s="48">
        <f t="shared" ref="G13:H13" si="1">SUBTOTAL(109,G4:G12)</f>
        <v>696.54</v>
      </c>
      <c r="H13" s="48">
        <f t="shared" si="1"/>
        <v>3591.2599999999998</v>
      </c>
      <c r="K13" s="47">
        <f>SUM(K4:K12)</f>
        <v>434.16</v>
      </c>
      <c r="L13" s="47">
        <f t="shared" ref="L13:R13" si="2">SUM(L4:L12)</f>
        <v>725</v>
      </c>
      <c r="M13" s="47">
        <f t="shared" si="2"/>
        <v>125</v>
      </c>
      <c r="N13" s="47">
        <f t="shared" si="2"/>
        <v>450</v>
      </c>
      <c r="O13" s="47">
        <f t="shared" si="2"/>
        <v>0</v>
      </c>
      <c r="P13" s="47">
        <f t="shared" si="2"/>
        <v>1857.1</v>
      </c>
      <c r="Q13" s="47">
        <f t="shared" si="2"/>
        <v>0</v>
      </c>
      <c r="R13" s="47">
        <f t="shared" si="2"/>
        <v>3591.2599999999998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3"/>
  <sheetViews>
    <sheetView workbookViewId="0">
      <selection activeCell="N13" sqref="N13"/>
    </sheetView>
  </sheetViews>
  <sheetFormatPr defaultRowHeight="15.75" x14ac:dyDescent="0.25"/>
  <cols>
    <col min="1" max="1" width="12.140625" style="24" bestFit="1" customWidth="1"/>
    <col min="2" max="2" width="12.140625" style="24" customWidth="1"/>
    <col min="3" max="3" width="18.42578125" style="24" customWidth="1"/>
    <col min="4" max="4" width="17.28515625" style="24" customWidth="1"/>
    <col min="5" max="5" width="19.5703125" style="24" customWidth="1"/>
    <col min="6" max="6" width="14.7109375" style="24" customWidth="1"/>
    <col min="7" max="7" width="13.85546875" style="24" customWidth="1"/>
    <col min="8" max="8" width="14.5703125" style="24" customWidth="1"/>
    <col min="9" max="9" width="7.5703125" style="24" customWidth="1"/>
    <col min="10" max="10" width="5.28515625" style="24" customWidth="1"/>
    <col min="11" max="11" width="9.140625" style="24"/>
    <col min="12" max="12" width="15.5703125" style="24" bestFit="1" customWidth="1"/>
    <col min="13" max="13" width="14.5703125" style="24" customWidth="1"/>
    <col min="14" max="14" width="13" style="24" customWidth="1"/>
    <col min="15" max="15" width="15" style="24" customWidth="1"/>
    <col min="16" max="16384" width="9.140625" style="24"/>
  </cols>
  <sheetData>
    <row r="1" spans="1:18" x14ac:dyDescent="0.25">
      <c r="A1" s="24" t="s">
        <v>112</v>
      </c>
    </row>
    <row r="2" spans="1:18" ht="16.5" thickBot="1" x14ac:dyDescent="0.3"/>
    <row r="3" spans="1:18" ht="48" thickBot="1" x14ac:dyDescent="0.3">
      <c r="A3" s="25" t="s">
        <v>2</v>
      </c>
      <c r="B3" s="26" t="s">
        <v>21</v>
      </c>
      <c r="C3" s="27" t="s">
        <v>22</v>
      </c>
      <c r="D3" s="26" t="s">
        <v>23</v>
      </c>
      <c r="E3" s="26" t="s">
        <v>24</v>
      </c>
      <c r="F3" s="25" t="s">
        <v>25</v>
      </c>
      <c r="G3" s="26" t="s">
        <v>26</v>
      </c>
      <c r="H3" s="28" t="s">
        <v>27</v>
      </c>
      <c r="K3" s="29" t="s">
        <v>28</v>
      </c>
      <c r="L3" s="30" t="s">
        <v>29</v>
      </c>
      <c r="M3" s="31" t="s">
        <v>30</v>
      </c>
      <c r="N3" s="31" t="s">
        <v>31</v>
      </c>
      <c r="O3" s="31" t="s">
        <v>32</v>
      </c>
      <c r="P3" s="31" t="s">
        <v>33</v>
      </c>
      <c r="Q3" s="31" t="s">
        <v>34</v>
      </c>
      <c r="R3" s="31" t="s">
        <v>25</v>
      </c>
    </row>
    <row r="4" spans="1:18" ht="16.5" thickBot="1" x14ac:dyDescent="0.3">
      <c r="A4" s="32">
        <v>42379</v>
      </c>
      <c r="B4" s="25" t="s">
        <v>35</v>
      </c>
      <c r="C4" s="27" t="s">
        <v>36</v>
      </c>
      <c r="D4" s="26" t="s">
        <v>37</v>
      </c>
      <c r="E4" s="26" t="s">
        <v>38</v>
      </c>
      <c r="F4" s="25">
        <f>SUM(Table4[[#This Row],[Sales tax]:[Net]])</f>
        <v>67.03</v>
      </c>
      <c r="G4" s="26">
        <v>11.17</v>
      </c>
      <c r="H4" s="28">
        <v>55.86</v>
      </c>
      <c r="K4" s="33"/>
      <c r="L4" s="34"/>
      <c r="M4" s="35"/>
      <c r="N4" s="35"/>
      <c r="O4" s="34"/>
      <c r="P4" s="35">
        <v>55.86</v>
      </c>
      <c r="Q4" s="35"/>
      <c r="R4" s="35">
        <f>SUM(K4:Q4)</f>
        <v>55.86</v>
      </c>
    </row>
    <row r="5" spans="1:18" ht="16.5" thickBot="1" x14ac:dyDescent="0.3">
      <c r="A5" s="32">
        <v>42399</v>
      </c>
      <c r="B5" s="25" t="s">
        <v>39</v>
      </c>
      <c r="C5" s="27" t="s">
        <v>40</v>
      </c>
      <c r="D5" s="26">
        <v>157</v>
      </c>
      <c r="E5" s="26" t="s">
        <v>41</v>
      </c>
      <c r="F5" s="25">
        <f>SUM(Table4[[#This Row],[Sales tax]:[Net]])</f>
        <v>36</v>
      </c>
      <c r="G5" s="26">
        <v>6</v>
      </c>
      <c r="H5" s="28">
        <v>30</v>
      </c>
      <c r="K5" s="36"/>
      <c r="L5" s="26"/>
      <c r="M5" s="25"/>
      <c r="N5" s="25">
        <v>30</v>
      </c>
      <c r="O5" s="26"/>
      <c r="P5" s="25"/>
      <c r="Q5" s="25"/>
      <c r="R5" s="25">
        <f>SUM(K5:Q5)</f>
        <v>30</v>
      </c>
    </row>
    <row r="6" spans="1:18" ht="16.5" thickBot="1" x14ac:dyDescent="0.3">
      <c r="A6" s="25"/>
      <c r="B6" s="25"/>
      <c r="C6" s="27"/>
      <c r="D6" s="26"/>
      <c r="E6" s="26"/>
      <c r="F6" s="25"/>
      <c r="G6" s="26"/>
      <c r="H6" s="28"/>
      <c r="K6" s="33"/>
      <c r="L6" s="34"/>
      <c r="M6" s="35"/>
      <c r="N6" s="35"/>
      <c r="O6" s="34"/>
      <c r="P6" s="35"/>
      <c r="Q6" s="35"/>
      <c r="R6" s="35"/>
    </row>
    <row r="7" spans="1:18" ht="16.5" thickBot="1" x14ac:dyDescent="0.3">
      <c r="A7" s="25"/>
      <c r="B7" s="25"/>
      <c r="C7" s="27"/>
      <c r="D7" s="26"/>
      <c r="E7" s="26"/>
      <c r="F7" s="25"/>
      <c r="G7" s="26"/>
      <c r="H7" s="28"/>
      <c r="K7" s="36"/>
      <c r="L7" s="26"/>
      <c r="M7" s="25"/>
      <c r="N7" s="25"/>
      <c r="O7" s="26"/>
      <c r="P7" s="25"/>
      <c r="Q7" s="25"/>
      <c r="R7" s="25"/>
    </row>
    <row r="8" spans="1:18" ht="16.5" thickBot="1" x14ac:dyDescent="0.3">
      <c r="A8" s="25"/>
      <c r="B8" s="25"/>
      <c r="C8" s="27"/>
      <c r="D8" s="26"/>
      <c r="E8" s="26"/>
      <c r="F8" s="25"/>
      <c r="G8" s="26"/>
      <c r="H8" s="28"/>
      <c r="K8" s="33"/>
      <c r="L8" s="34"/>
      <c r="M8" s="35"/>
      <c r="N8" s="35"/>
      <c r="O8" s="34"/>
      <c r="P8" s="35"/>
      <c r="Q8" s="35"/>
      <c r="R8" s="35"/>
    </row>
    <row r="9" spans="1:18" ht="16.5" thickBot="1" x14ac:dyDescent="0.3">
      <c r="A9" s="37"/>
      <c r="B9" s="37"/>
      <c r="C9" s="37"/>
      <c r="D9" s="37"/>
      <c r="E9" s="37"/>
      <c r="F9" s="25"/>
      <c r="G9" s="38"/>
      <c r="H9" s="39"/>
      <c r="K9" s="40"/>
      <c r="L9" s="38"/>
      <c r="M9" s="38"/>
      <c r="N9" s="38"/>
      <c r="O9" s="38"/>
      <c r="P9" s="38"/>
      <c r="Q9" s="38"/>
      <c r="R9" s="38"/>
    </row>
    <row r="10" spans="1:18" ht="16.5" thickBot="1" x14ac:dyDescent="0.3">
      <c r="A10" s="37"/>
      <c r="B10" s="37"/>
      <c r="C10" s="37"/>
      <c r="D10" s="37"/>
      <c r="E10" s="37"/>
      <c r="F10" s="25"/>
      <c r="G10" s="38"/>
      <c r="H10" s="39"/>
      <c r="K10" s="41"/>
      <c r="L10" s="42"/>
      <c r="M10" s="42"/>
      <c r="N10" s="42"/>
      <c r="O10" s="42"/>
      <c r="P10" s="42"/>
      <c r="Q10" s="42"/>
      <c r="R10" s="42"/>
    </row>
    <row r="11" spans="1:18" ht="16.5" thickBot="1" x14ac:dyDescent="0.3">
      <c r="A11" s="37"/>
      <c r="B11" s="37"/>
      <c r="C11" s="37"/>
      <c r="D11" s="37"/>
      <c r="E11" s="37"/>
      <c r="F11" s="25"/>
      <c r="G11" s="38"/>
      <c r="H11" s="39"/>
      <c r="K11" s="40"/>
      <c r="L11" s="38"/>
      <c r="M11" s="38"/>
      <c r="N11" s="38"/>
      <c r="O11" s="38"/>
      <c r="P11" s="38"/>
      <c r="Q11" s="38"/>
      <c r="R11" s="38"/>
    </row>
    <row r="12" spans="1:18" ht="16.5" thickBot="1" x14ac:dyDescent="0.3">
      <c r="A12" s="37"/>
      <c r="B12" s="37"/>
      <c r="C12" s="37"/>
      <c r="D12" s="37"/>
      <c r="E12" s="37"/>
      <c r="F12" s="25"/>
      <c r="G12" s="38"/>
      <c r="H12" s="39"/>
      <c r="K12" s="41"/>
      <c r="L12" s="42"/>
      <c r="M12" s="42"/>
      <c r="N12" s="42"/>
      <c r="O12" s="42"/>
      <c r="P12" s="42"/>
      <c r="Q12" s="42"/>
      <c r="R12" s="42"/>
    </row>
    <row r="13" spans="1:18" ht="16.5" thickBot="1" x14ac:dyDescent="0.3">
      <c r="A13" s="43"/>
      <c r="B13" s="43"/>
      <c r="C13" s="44"/>
      <c r="D13" s="43"/>
      <c r="E13" s="43"/>
      <c r="F13" s="25">
        <f>SUBTOTAL(109,F4:F12)</f>
        <v>103.03</v>
      </c>
      <c r="G13" s="45">
        <f>SUBTOTAL(109,G4:G12)</f>
        <v>17.170000000000002</v>
      </c>
      <c r="H13" s="46">
        <f>SUBTOTAL(109,H4:H12)</f>
        <v>85.86</v>
      </c>
      <c r="K13" s="47">
        <f>SUM(K4:K12)</f>
        <v>0</v>
      </c>
      <c r="L13" s="47">
        <f t="shared" ref="L13:R13" si="0">SUM(L4:L12)</f>
        <v>0</v>
      </c>
      <c r="M13" s="47">
        <f t="shared" si="0"/>
        <v>0</v>
      </c>
      <c r="N13" s="47">
        <f t="shared" si="0"/>
        <v>30</v>
      </c>
      <c r="O13" s="47">
        <f t="shared" si="0"/>
        <v>0</v>
      </c>
      <c r="P13" s="47">
        <f t="shared" si="0"/>
        <v>55.86</v>
      </c>
      <c r="Q13" s="47">
        <f t="shared" si="0"/>
        <v>0</v>
      </c>
      <c r="R13" s="47">
        <f t="shared" si="0"/>
        <v>85.86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9"/>
  <sheetViews>
    <sheetView zoomScaleNormal="100" workbookViewId="0">
      <selection activeCell="I24" sqref="I24"/>
    </sheetView>
  </sheetViews>
  <sheetFormatPr defaultRowHeight="15" x14ac:dyDescent="0.25"/>
  <cols>
    <col min="1" max="1" width="19.7109375" customWidth="1"/>
    <col min="2" max="2" width="11" customWidth="1"/>
    <col min="3" max="3" width="18.28515625" customWidth="1"/>
    <col min="4" max="4" width="30.28515625" customWidth="1"/>
    <col min="5" max="5" width="10.28515625" customWidth="1"/>
    <col min="6" max="6" width="10.5703125" customWidth="1"/>
    <col min="7" max="7" width="10" bestFit="1" customWidth="1"/>
    <col min="8" max="8" width="9" customWidth="1"/>
    <col min="9" max="9" width="10.85546875" customWidth="1"/>
    <col min="10" max="10" width="12.85546875" bestFit="1" customWidth="1"/>
  </cols>
  <sheetData>
    <row r="1" spans="1:11" ht="15.75" thickBot="1" x14ac:dyDescent="0.3">
      <c r="A1" s="2" t="s">
        <v>162</v>
      </c>
    </row>
    <row r="2" spans="1:11" ht="15.75" thickBot="1" x14ac:dyDescent="0.3">
      <c r="A2" s="72" t="s">
        <v>163</v>
      </c>
      <c r="B2" s="73" t="s">
        <v>2</v>
      </c>
      <c r="C2" s="73" t="s">
        <v>164</v>
      </c>
      <c r="D2" s="73" t="s">
        <v>3</v>
      </c>
      <c r="E2" s="73" t="s">
        <v>165</v>
      </c>
      <c r="F2" s="72" t="s">
        <v>7</v>
      </c>
      <c r="G2" s="73" t="s">
        <v>166</v>
      </c>
      <c r="H2" s="73" t="s">
        <v>167</v>
      </c>
      <c r="I2" s="73" t="s">
        <v>168</v>
      </c>
      <c r="J2" s="73" t="s">
        <v>169</v>
      </c>
      <c r="K2" s="74" t="s">
        <v>25</v>
      </c>
    </row>
    <row r="3" spans="1:11" ht="15.75" thickBot="1" x14ac:dyDescent="0.3">
      <c r="A3" s="75">
        <v>150</v>
      </c>
      <c r="B3" s="76">
        <v>42370</v>
      </c>
      <c r="C3" s="77" t="s">
        <v>14</v>
      </c>
      <c r="D3" s="77"/>
      <c r="E3" s="78"/>
      <c r="F3" s="79"/>
      <c r="G3" s="77"/>
      <c r="H3" s="77"/>
      <c r="I3" s="77"/>
      <c r="J3" s="78"/>
      <c r="K3" s="80">
        <f>SUM(F3:J3)</f>
        <v>0</v>
      </c>
    </row>
    <row r="4" spans="1:11" ht="15.75" thickBot="1" x14ac:dyDescent="0.3">
      <c r="A4" s="81"/>
      <c r="B4" s="76">
        <v>42373</v>
      </c>
      <c r="C4" s="82">
        <v>1</v>
      </c>
      <c r="D4" s="82" t="s">
        <v>170</v>
      </c>
      <c r="E4" s="83">
        <v>1.89</v>
      </c>
      <c r="F4" s="84">
        <v>0.32</v>
      </c>
      <c r="G4" s="82">
        <v>1.57</v>
      </c>
      <c r="H4" s="82"/>
      <c r="I4" s="82"/>
      <c r="J4" s="83"/>
      <c r="K4" s="80">
        <f t="shared" ref="K4:K9" si="0">SUM(F4:J4)</f>
        <v>1.8900000000000001</v>
      </c>
    </row>
    <row r="5" spans="1:11" ht="15.75" thickBot="1" x14ac:dyDescent="0.3">
      <c r="A5" s="81"/>
      <c r="B5" s="76">
        <v>42374</v>
      </c>
      <c r="C5" s="82">
        <v>2</v>
      </c>
      <c r="D5" s="82" t="s">
        <v>171</v>
      </c>
      <c r="E5" s="83">
        <v>12.15</v>
      </c>
      <c r="F5" s="84"/>
      <c r="G5" s="82"/>
      <c r="H5" s="82"/>
      <c r="I5" s="82"/>
      <c r="J5" s="83">
        <v>12.15</v>
      </c>
      <c r="K5" s="80">
        <f t="shared" si="0"/>
        <v>12.15</v>
      </c>
    </row>
    <row r="6" spans="1:11" ht="15.75" thickBot="1" x14ac:dyDescent="0.3">
      <c r="A6" s="85">
        <v>5</v>
      </c>
      <c r="B6" s="76">
        <v>42375</v>
      </c>
      <c r="C6" s="82">
        <v>3</v>
      </c>
      <c r="D6" s="82" t="s">
        <v>172</v>
      </c>
      <c r="E6" s="83"/>
      <c r="F6" s="84"/>
      <c r="G6" s="82"/>
      <c r="H6" s="82"/>
      <c r="I6" s="82"/>
      <c r="J6" s="83"/>
      <c r="K6" s="80">
        <f t="shared" si="0"/>
        <v>0</v>
      </c>
    </row>
    <row r="7" spans="1:11" ht="15.75" thickBot="1" x14ac:dyDescent="0.3">
      <c r="A7" s="81"/>
      <c r="B7" s="76">
        <v>42376</v>
      </c>
      <c r="C7" s="82">
        <v>4</v>
      </c>
      <c r="D7" s="82" t="s">
        <v>173</v>
      </c>
      <c r="E7" s="83">
        <v>3</v>
      </c>
      <c r="F7" s="84"/>
      <c r="G7" s="82"/>
      <c r="H7" s="82">
        <v>3</v>
      </c>
      <c r="I7" s="82"/>
      <c r="J7" s="83"/>
      <c r="K7" s="80">
        <f t="shared" si="0"/>
        <v>3</v>
      </c>
    </row>
    <row r="8" spans="1:11" ht="15.75" thickBot="1" x14ac:dyDescent="0.3">
      <c r="A8" s="81"/>
      <c r="B8" s="82"/>
      <c r="C8" s="82"/>
      <c r="D8" s="82"/>
      <c r="E8" s="83"/>
      <c r="F8" s="84"/>
      <c r="G8" s="82"/>
      <c r="H8" s="82"/>
      <c r="I8" s="82"/>
      <c r="J8" s="83"/>
      <c r="K8" s="80">
        <f t="shared" si="0"/>
        <v>0</v>
      </c>
    </row>
    <row r="9" spans="1:11" x14ac:dyDescent="0.25">
      <c r="A9" s="81"/>
      <c r="B9" s="82"/>
      <c r="C9" s="82"/>
      <c r="D9" s="82"/>
      <c r="E9" s="83"/>
      <c r="F9" s="84"/>
      <c r="G9" s="82"/>
      <c r="H9" s="82"/>
      <c r="I9" s="82"/>
      <c r="J9" s="83"/>
      <c r="K9" s="80">
        <f t="shared" si="0"/>
        <v>0</v>
      </c>
    </row>
    <row r="10" spans="1:11" ht="15.75" thickBot="1" x14ac:dyDescent="0.3">
      <c r="A10" s="86">
        <f>SUM(A3:A9)</f>
        <v>155</v>
      </c>
      <c r="B10" s="87"/>
      <c r="C10" s="87"/>
      <c r="D10" s="87"/>
      <c r="E10" s="88">
        <f>SUM(E4:E9)</f>
        <v>17.04</v>
      </c>
      <c r="F10" s="89">
        <f>SUM(F3:F9)</f>
        <v>0.32</v>
      </c>
      <c r="G10" s="89">
        <f t="shared" ref="G10:J10" si="1">SUM(G3:G9)</f>
        <v>1.57</v>
      </c>
      <c r="H10" s="89">
        <f t="shared" si="1"/>
        <v>3</v>
      </c>
      <c r="I10" s="89">
        <f t="shared" si="1"/>
        <v>0</v>
      </c>
      <c r="J10" s="89">
        <f t="shared" si="1"/>
        <v>12.15</v>
      </c>
      <c r="K10" s="90">
        <f>SUM(K3:K9)</f>
        <v>17.04</v>
      </c>
    </row>
    <row r="11" spans="1:11" ht="15.75" thickTop="1" x14ac:dyDescent="0.25">
      <c r="A11" s="75"/>
      <c r="B11" s="76"/>
      <c r="C11" s="77"/>
      <c r="D11" s="77"/>
      <c r="E11" s="78"/>
      <c r="F11" s="79"/>
      <c r="G11" s="77"/>
      <c r="H11" s="77"/>
      <c r="I11" s="77"/>
      <c r="J11" s="78"/>
      <c r="K11" s="91"/>
    </row>
    <row r="12" spans="1:11" x14ac:dyDescent="0.25">
      <c r="A12" s="85"/>
      <c r="B12" s="76">
        <v>42376</v>
      </c>
      <c r="C12" s="82" t="s">
        <v>174</v>
      </c>
      <c r="D12" s="82"/>
      <c r="E12" s="83">
        <v>137.96</v>
      </c>
      <c r="F12" s="84"/>
      <c r="G12" s="82"/>
      <c r="H12" s="82"/>
      <c r="I12" s="82"/>
      <c r="J12" s="83"/>
      <c r="K12" s="92"/>
    </row>
    <row r="13" spans="1:11" x14ac:dyDescent="0.25">
      <c r="A13" s="85"/>
      <c r="B13" s="76"/>
      <c r="C13" s="82"/>
      <c r="D13" s="82"/>
      <c r="E13" s="83"/>
      <c r="F13" s="84"/>
      <c r="G13" s="82"/>
      <c r="H13" s="82"/>
      <c r="I13" s="82"/>
      <c r="J13" s="83"/>
      <c r="K13" s="92"/>
    </row>
    <row r="14" spans="1:11" ht="15.75" thickBot="1" x14ac:dyDescent="0.3">
      <c r="A14" s="86">
        <f>SUM(A10)</f>
        <v>155</v>
      </c>
      <c r="B14" s="76"/>
      <c r="C14" s="82"/>
      <c r="D14" s="82"/>
      <c r="E14" s="93">
        <f>SUM(E10:E13)</f>
        <v>155</v>
      </c>
      <c r="F14" s="84"/>
      <c r="G14" s="82"/>
      <c r="H14" s="82"/>
      <c r="I14" s="82"/>
      <c r="J14" s="83"/>
      <c r="K14" s="92"/>
    </row>
    <row r="15" spans="1:11" ht="15.75" thickTop="1" x14ac:dyDescent="0.25">
      <c r="A15" s="75"/>
      <c r="B15" s="76"/>
      <c r="C15" s="82"/>
      <c r="D15" s="82"/>
      <c r="E15" s="78"/>
      <c r="F15" s="84"/>
      <c r="G15" s="82"/>
      <c r="H15" s="82"/>
      <c r="I15" s="82"/>
      <c r="J15" s="83"/>
      <c r="K15" s="92"/>
    </row>
    <row r="16" spans="1:11" x14ac:dyDescent="0.25">
      <c r="A16" s="85">
        <v>137.96</v>
      </c>
      <c r="B16" s="76">
        <v>42376</v>
      </c>
      <c r="C16" s="82" t="s">
        <v>14</v>
      </c>
      <c r="D16" s="82"/>
      <c r="E16" s="83"/>
      <c r="F16" s="84"/>
      <c r="G16" s="82"/>
      <c r="H16" s="82"/>
      <c r="I16" s="82"/>
      <c r="J16" s="83"/>
      <c r="K16" s="92"/>
    </row>
    <row r="17" spans="1:11" x14ac:dyDescent="0.25">
      <c r="A17" s="85">
        <v>12.04</v>
      </c>
      <c r="B17" s="76">
        <v>42376</v>
      </c>
      <c r="C17" s="82" t="s">
        <v>175</v>
      </c>
      <c r="D17" s="82"/>
      <c r="E17" s="83"/>
      <c r="F17" s="84"/>
      <c r="G17" s="82"/>
      <c r="H17" s="82"/>
      <c r="I17" s="82"/>
      <c r="J17" s="83"/>
      <c r="K17" s="92"/>
    </row>
    <row r="18" spans="1:11" x14ac:dyDescent="0.25">
      <c r="A18" s="85"/>
      <c r="B18" s="76">
        <v>42377</v>
      </c>
      <c r="C18" s="82">
        <v>5</v>
      </c>
      <c r="D18" s="82" t="s">
        <v>176</v>
      </c>
      <c r="E18" s="83">
        <v>50</v>
      </c>
      <c r="F18" s="84"/>
      <c r="G18" s="82"/>
      <c r="H18" s="82">
        <v>50</v>
      </c>
      <c r="I18" s="82"/>
      <c r="J18" s="83"/>
      <c r="K18" s="92"/>
    </row>
    <row r="19" spans="1:11" x14ac:dyDescent="0.25">
      <c r="A19" s="85"/>
      <c r="B19" s="76"/>
      <c r="C19" s="82">
        <v>6</v>
      </c>
      <c r="D19" s="82" t="s">
        <v>168</v>
      </c>
      <c r="E19" s="83">
        <v>40</v>
      </c>
      <c r="F19" s="94">
        <f>E19/120*20</f>
        <v>6.6666666666666661</v>
      </c>
      <c r="G19" s="82"/>
      <c r="H19" s="82"/>
      <c r="I19" s="95">
        <f>E19-F19</f>
        <v>33.333333333333336</v>
      </c>
      <c r="J19" s="83"/>
      <c r="K19" s="92"/>
    </row>
    <row r="20" spans="1:11" x14ac:dyDescent="0.25">
      <c r="A20" s="85"/>
      <c r="B20" s="76"/>
      <c r="C20" s="82">
        <v>7</v>
      </c>
      <c r="D20" s="82" t="s">
        <v>177</v>
      </c>
      <c r="E20" s="83">
        <v>2.5</v>
      </c>
      <c r="F20" s="94">
        <f>E20/120*20</f>
        <v>0.41666666666666663</v>
      </c>
      <c r="G20" s="82"/>
      <c r="H20" s="82"/>
      <c r="I20" s="82"/>
      <c r="J20" s="96">
        <f>E20-F20</f>
        <v>2.0833333333333335</v>
      </c>
      <c r="K20" s="92"/>
    </row>
    <row r="21" spans="1:11" x14ac:dyDescent="0.25">
      <c r="A21" s="81"/>
      <c r="B21" s="82"/>
      <c r="C21" s="82">
        <v>8</v>
      </c>
      <c r="D21" s="82" t="s">
        <v>178</v>
      </c>
      <c r="E21" s="83">
        <v>18.989999999999998</v>
      </c>
      <c r="F21" s="94">
        <f>E21/120*20</f>
        <v>3.1649999999999996</v>
      </c>
      <c r="G21" s="95">
        <f>E21-F21</f>
        <v>15.824999999999999</v>
      </c>
      <c r="H21" s="82"/>
      <c r="I21" s="82"/>
      <c r="J21" s="83"/>
      <c r="K21" s="92"/>
    </row>
    <row r="22" spans="1:11" x14ac:dyDescent="0.25">
      <c r="A22" s="81"/>
      <c r="B22" s="82"/>
      <c r="C22" s="82">
        <v>9</v>
      </c>
      <c r="D22" s="82" t="s">
        <v>179</v>
      </c>
      <c r="E22" s="83">
        <v>1.89</v>
      </c>
      <c r="F22" s="94">
        <f>E22/120*20</f>
        <v>0.315</v>
      </c>
      <c r="G22" s="95">
        <f>E22-F22</f>
        <v>1.575</v>
      </c>
      <c r="H22" s="82"/>
      <c r="I22" s="82"/>
      <c r="J22" s="83"/>
      <c r="K22" s="92"/>
    </row>
    <row r="23" spans="1:11" x14ac:dyDescent="0.25">
      <c r="A23" s="81"/>
      <c r="B23" s="82"/>
      <c r="C23" s="82"/>
      <c r="D23" s="82"/>
      <c r="E23" s="83"/>
      <c r="F23" s="94"/>
      <c r="G23" s="95"/>
      <c r="H23" s="82"/>
      <c r="I23" s="82"/>
      <c r="J23" s="83"/>
      <c r="K23" s="92"/>
    </row>
    <row r="24" spans="1:11" ht="15.75" thickBot="1" x14ac:dyDescent="0.3">
      <c r="A24" s="97">
        <f>SUM(A16:A23)</f>
        <v>150</v>
      </c>
      <c r="B24" s="97"/>
      <c r="C24" s="97"/>
      <c r="D24" s="97"/>
      <c r="E24" s="97">
        <f t="shared" ref="E24:K24" si="2">SUM(E16:E23)</f>
        <v>113.38</v>
      </c>
      <c r="F24" s="97">
        <f t="shared" si="2"/>
        <v>10.563333333333333</v>
      </c>
      <c r="G24" s="97">
        <f t="shared" si="2"/>
        <v>17.399999999999999</v>
      </c>
      <c r="H24" s="97">
        <f t="shared" si="2"/>
        <v>50</v>
      </c>
      <c r="I24" s="97">
        <f t="shared" si="2"/>
        <v>33.333333333333336</v>
      </c>
      <c r="J24" s="97">
        <f t="shared" si="2"/>
        <v>2.0833333333333335</v>
      </c>
      <c r="K24" s="97">
        <f t="shared" si="2"/>
        <v>0</v>
      </c>
    </row>
    <row r="25" spans="1:11" ht="15.75" thickTop="1" x14ac:dyDescent="0.25">
      <c r="A25" s="81"/>
      <c r="B25" s="82"/>
      <c r="C25" s="82"/>
      <c r="D25" s="82"/>
      <c r="E25" s="83"/>
      <c r="F25" s="94"/>
      <c r="G25" s="95"/>
      <c r="H25" s="82"/>
      <c r="I25" s="82"/>
      <c r="J25" s="83"/>
      <c r="K25" s="92"/>
    </row>
    <row r="26" spans="1:11" x14ac:dyDescent="0.25">
      <c r="A26" s="81"/>
      <c r="B26" s="82"/>
      <c r="C26" s="82" t="s">
        <v>174</v>
      </c>
      <c r="D26" s="82"/>
      <c r="E26" s="98">
        <v>36.619999999999997</v>
      </c>
      <c r="F26" s="94"/>
      <c r="G26" s="95"/>
      <c r="H26" s="82"/>
      <c r="I26" s="82"/>
      <c r="J26" s="83"/>
      <c r="K26" s="92"/>
    </row>
    <row r="27" spans="1:11" x14ac:dyDescent="0.25">
      <c r="A27" s="99">
        <f>SUM(A24)</f>
        <v>150</v>
      </c>
      <c r="B27" s="82"/>
      <c r="C27" s="82"/>
      <c r="D27" s="82"/>
      <c r="E27" s="98">
        <f>SUM(E24:E26)</f>
        <v>150</v>
      </c>
      <c r="F27" s="94"/>
      <c r="G27" s="95"/>
      <c r="H27" s="82"/>
      <c r="I27" s="82"/>
      <c r="J27" s="83"/>
      <c r="K27" s="92"/>
    </row>
    <row r="28" spans="1:11" x14ac:dyDescent="0.25">
      <c r="A28" s="99"/>
      <c r="B28" s="82"/>
      <c r="C28" s="82"/>
      <c r="D28" s="82"/>
      <c r="E28" s="98"/>
      <c r="F28" s="94"/>
      <c r="G28" s="95"/>
      <c r="H28" s="82"/>
      <c r="I28" s="82"/>
      <c r="J28" s="83"/>
      <c r="K28" s="92"/>
    </row>
    <row r="29" spans="1:11" x14ac:dyDescent="0.25">
      <c r="A29" s="81">
        <v>36.619999999999997</v>
      </c>
      <c r="B29" s="82"/>
      <c r="C29" s="82" t="s">
        <v>14</v>
      </c>
      <c r="D29" s="82"/>
      <c r="E29" s="83"/>
      <c r="F29" s="94"/>
      <c r="G29" s="95"/>
      <c r="H29" s="82"/>
      <c r="I29" s="82"/>
      <c r="J29" s="83"/>
      <c r="K29" s="92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153"/>
  <sheetViews>
    <sheetView workbookViewId="0">
      <selection activeCell="L6" sqref="L6"/>
    </sheetView>
  </sheetViews>
  <sheetFormatPr defaultRowHeight="15" x14ac:dyDescent="0.25"/>
  <cols>
    <col min="1" max="1" width="10.7109375" bestFit="1" customWidth="1"/>
    <col min="2" max="2" width="39.85546875" bestFit="1" customWidth="1"/>
    <col min="3" max="3" width="9.5703125" customWidth="1"/>
    <col min="4" max="4" width="10.5703125" bestFit="1" customWidth="1"/>
    <col min="5" max="5" width="10.5703125" style="4" bestFit="1" customWidth="1"/>
    <col min="6" max="6" width="9.5703125" bestFit="1" customWidth="1"/>
    <col min="7" max="7" width="10.5703125" bestFit="1" customWidth="1"/>
    <col min="8" max="8" width="11" customWidth="1"/>
    <col min="9" max="9" width="11.7109375" customWidth="1"/>
    <col min="10" max="10" width="1.7109375" customWidth="1"/>
    <col min="11" max="11" width="10.7109375" bestFit="1" customWidth="1"/>
    <col min="12" max="12" width="30.85546875" bestFit="1" customWidth="1"/>
    <col min="13" max="13" width="10" customWidth="1"/>
    <col min="14" max="14" width="9.5703125" bestFit="1" customWidth="1"/>
    <col min="15" max="15" width="9.5703125" style="4" bestFit="1" customWidth="1"/>
    <col min="16" max="16" width="9" customWidth="1"/>
    <col min="17" max="17" width="11.85546875" customWidth="1"/>
    <col min="18" max="18" width="9.85546875" customWidth="1"/>
    <col min="19" max="19" width="11.42578125" customWidth="1"/>
    <col min="20" max="20" width="12.5703125" customWidth="1"/>
    <col min="25" max="25" width="12.85546875" style="4" customWidth="1"/>
    <col min="26" max="26" width="19.5703125" style="4" customWidth="1"/>
    <col min="27" max="27" width="7.5703125" style="4" customWidth="1"/>
    <col min="28" max="28" width="10.7109375" style="4" bestFit="1" customWidth="1"/>
    <col min="29" max="29" width="10" style="4" customWidth="1"/>
    <col min="30" max="44" width="9.140625" style="4"/>
  </cols>
  <sheetData>
    <row r="1" spans="1:29" ht="23.25" x14ac:dyDescent="0.35">
      <c r="A1" s="104" t="s">
        <v>0</v>
      </c>
      <c r="B1" s="104"/>
      <c r="C1" s="104"/>
      <c r="D1" s="104"/>
      <c r="E1" s="104"/>
      <c r="F1" s="104"/>
      <c r="G1" s="104"/>
      <c r="H1" s="104"/>
      <c r="I1" s="1"/>
      <c r="K1" s="104" t="s">
        <v>1</v>
      </c>
      <c r="L1" s="104"/>
      <c r="M1" s="104"/>
      <c r="N1" s="104"/>
      <c r="O1" s="104"/>
      <c r="P1" s="104"/>
      <c r="Q1" s="104"/>
      <c r="R1" s="104"/>
      <c r="S1" s="1"/>
    </row>
    <row r="2" spans="1:29" ht="36" customHeight="1" x14ac:dyDescent="0.25">
      <c r="A2" s="2" t="s">
        <v>2</v>
      </c>
      <c r="B2" s="2" t="s">
        <v>3</v>
      </c>
      <c r="C2" s="7" t="s">
        <v>4</v>
      </c>
      <c r="D2" s="6" t="s">
        <v>5</v>
      </c>
      <c r="E2" s="61" t="s">
        <v>6</v>
      </c>
      <c r="F2" s="6" t="s">
        <v>7</v>
      </c>
      <c r="G2" s="6" t="s">
        <v>8</v>
      </c>
      <c r="H2" s="6" t="s">
        <v>9</v>
      </c>
      <c r="I2" s="7" t="s">
        <v>10</v>
      </c>
      <c r="J2" s="2"/>
      <c r="K2" s="2" t="s">
        <v>2</v>
      </c>
      <c r="L2" s="2" t="s">
        <v>3</v>
      </c>
      <c r="M2" s="7" t="s">
        <v>4</v>
      </c>
      <c r="N2" s="6" t="s">
        <v>5</v>
      </c>
      <c r="O2" s="61" t="s">
        <v>6</v>
      </c>
      <c r="P2" s="6" t="s">
        <v>7</v>
      </c>
      <c r="Q2" s="7" t="s">
        <v>11</v>
      </c>
      <c r="R2" s="7" t="s">
        <v>12</v>
      </c>
      <c r="S2" s="6" t="s">
        <v>93</v>
      </c>
      <c r="T2" s="7" t="s">
        <v>10</v>
      </c>
      <c r="Y2" s="10"/>
      <c r="AB2" s="10"/>
      <c r="AC2" s="11"/>
    </row>
    <row r="3" spans="1:29" x14ac:dyDescent="0.25">
      <c r="A3" s="3">
        <v>42374</v>
      </c>
      <c r="B3" s="4" t="s">
        <v>94</v>
      </c>
      <c r="D3" s="21">
        <v>5727</v>
      </c>
      <c r="E3" s="21"/>
      <c r="F3" s="21">
        <f>D3/120*20</f>
        <v>954.5</v>
      </c>
      <c r="G3" s="21">
        <f>D3/120*100</f>
        <v>4772.5</v>
      </c>
      <c r="H3" s="21"/>
      <c r="I3" s="21"/>
      <c r="J3" s="4"/>
      <c r="K3" s="10">
        <v>42374</v>
      </c>
      <c r="L3" s="4" t="s">
        <v>95</v>
      </c>
      <c r="M3" s="21"/>
      <c r="N3" s="21"/>
      <c r="O3" s="21">
        <v>550</v>
      </c>
      <c r="P3" s="21"/>
      <c r="Q3" s="21"/>
      <c r="R3" s="21">
        <v>550</v>
      </c>
      <c r="S3" s="21"/>
      <c r="T3" s="21"/>
      <c r="U3" s="4"/>
      <c r="V3" s="4"/>
      <c r="W3" s="4"/>
      <c r="X3" s="4"/>
      <c r="Y3" s="10"/>
      <c r="AB3" s="10"/>
      <c r="AC3" s="11"/>
    </row>
    <row r="4" spans="1:29" x14ac:dyDescent="0.25">
      <c r="A4" s="3">
        <v>42377</v>
      </c>
      <c r="B4" s="4" t="s">
        <v>96</v>
      </c>
      <c r="D4" s="21"/>
      <c r="E4" s="21">
        <v>5727</v>
      </c>
      <c r="F4" s="21"/>
      <c r="G4" s="21"/>
      <c r="H4" s="21"/>
      <c r="I4" s="21">
        <v>5727</v>
      </c>
      <c r="J4" s="4"/>
      <c r="K4" s="10">
        <v>42375</v>
      </c>
      <c r="L4" s="4" t="s">
        <v>97</v>
      </c>
      <c r="M4" s="21"/>
      <c r="N4" s="21"/>
      <c r="O4" s="21">
        <v>275</v>
      </c>
      <c r="P4" s="21"/>
      <c r="Q4" s="21"/>
      <c r="R4" s="21">
        <v>275</v>
      </c>
      <c r="S4" s="21"/>
      <c r="T4" s="21"/>
      <c r="U4" s="4"/>
      <c r="V4" s="4"/>
      <c r="W4" s="4"/>
      <c r="X4" s="4"/>
      <c r="Y4" s="10"/>
      <c r="AB4" s="10"/>
      <c r="AC4" s="11"/>
    </row>
    <row r="5" spans="1:29" ht="15.75" customHeight="1" x14ac:dyDescent="0.25">
      <c r="A5" s="3">
        <v>42381</v>
      </c>
      <c r="B5" s="4" t="s">
        <v>94</v>
      </c>
      <c r="D5" s="21">
        <v>6861</v>
      </c>
      <c r="E5" s="21"/>
      <c r="F5" s="21">
        <f>D5/120*20</f>
        <v>1143.5</v>
      </c>
      <c r="G5" s="21">
        <f>D5/120*100</f>
        <v>5717.5</v>
      </c>
      <c r="H5" s="21"/>
      <c r="I5" s="21"/>
      <c r="J5" s="4"/>
      <c r="K5" s="10">
        <v>42375</v>
      </c>
      <c r="L5" s="4" t="s">
        <v>98</v>
      </c>
      <c r="M5" s="21"/>
      <c r="N5" s="21"/>
      <c r="O5" s="21">
        <v>1200</v>
      </c>
      <c r="P5" s="21"/>
      <c r="Q5" s="21"/>
      <c r="R5" s="21">
        <v>1200</v>
      </c>
      <c r="S5" s="21"/>
      <c r="T5" s="21"/>
      <c r="U5" s="4"/>
      <c r="V5" s="4"/>
      <c r="W5" s="4"/>
      <c r="X5" s="4"/>
      <c r="Y5" s="10"/>
      <c r="Z5" s="5"/>
      <c r="AB5" s="10"/>
      <c r="AC5" s="11"/>
    </row>
    <row r="6" spans="1:29" x14ac:dyDescent="0.25">
      <c r="A6" s="3">
        <v>42384</v>
      </c>
      <c r="B6" s="4" t="s">
        <v>100</v>
      </c>
      <c r="D6" s="21"/>
      <c r="E6" s="21">
        <v>6861</v>
      </c>
      <c r="F6" s="21"/>
      <c r="G6" s="21"/>
      <c r="H6" s="21"/>
      <c r="I6" s="21">
        <v>6861</v>
      </c>
      <c r="J6" s="4"/>
      <c r="K6" s="10">
        <v>42376</v>
      </c>
      <c r="L6" s="4" t="s">
        <v>101</v>
      </c>
      <c r="M6" s="21"/>
      <c r="N6" s="21">
        <v>12.04</v>
      </c>
      <c r="O6" s="21"/>
      <c r="P6" s="21"/>
      <c r="Q6" s="21"/>
      <c r="R6" s="21"/>
      <c r="S6" s="21">
        <v>12.04</v>
      </c>
      <c r="T6" s="21"/>
      <c r="U6" s="4"/>
      <c r="V6" s="4"/>
      <c r="W6" s="4"/>
      <c r="X6" s="4"/>
    </row>
    <row r="7" spans="1:29" x14ac:dyDescent="0.25">
      <c r="A7" s="3">
        <v>42384</v>
      </c>
      <c r="B7" s="4" t="s">
        <v>102</v>
      </c>
      <c r="D7" s="21">
        <v>1180</v>
      </c>
      <c r="E7" s="21"/>
      <c r="F7" s="21">
        <f>D7/120*20</f>
        <v>196.66666666666669</v>
      </c>
      <c r="G7" s="21">
        <f>D7/120*100</f>
        <v>983.33333333333337</v>
      </c>
      <c r="H7" s="21"/>
      <c r="I7" s="21"/>
      <c r="J7" s="4"/>
      <c r="K7" s="10">
        <v>42377</v>
      </c>
      <c r="L7" s="4" t="s">
        <v>103</v>
      </c>
      <c r="M7" s="21"/>
      <c r="N7" s="21">
        <v>5727</v>
      </c>
      <c r="O7" s="21"/>
      <c r="P7" s="21"/>
      <c r="Q7" s="21"/>
      <c r="R7" s="21"/>
      <c r="S7" s="21"/>
      <c r="T7" s="21">
        <v>5727</v>
      </c>
      <c r="U7" s="4"/>
      <c r="V7" s="4"/>
      <c r="W7" s="4"/>
      <c r="X7" s="4"/>
      <c r="Y7" s="10"/>
      <c r="AA7" s="9"/>
    </row>
    <row r="8" spans="1:29" x14ac:dyDescent="0.25">
      <c r="A8" s="3">
        <v>42384</v>
      </c>
      <c r="B8" s="5" t="s">
        <v>99</v>
      </c>
      <c r="D8" s="21"/>
      <c r="E8" s="21">
        <v>250</v>
      </c>
      <c r="F8" s="21"/>
      <c r="G8" s="21"/>
      <c r="H8" s="21">
        <v>250</v>
      </c>
      <c r="I8" s="21"/>
      <c r="J8" s="4"/>
      <c r="K8" s="10">
        <v>42378</v>
      </c>
      <c r="L8" s="4" t="s">
        <v>104</v>
      </c>
      <c r="M8" s="21"/>
      <c r="N8" s="21"/>
      <c r="O8" s="21">
        <v>2000</v>
      </c>
      <c r="P8" s="21"/>
      <c r="Q8" s="21"/>
      <c r="R8" s="21"/>
      <c r="S8" s="21">
        <v>2000</v>
      </c>
      <c r="T8" s="21"/>
      <c r="U8" s="4"/>
      <c r="V8" s="4"/>
      <c r="W8" s="4"/>
      <c r="X8" s="4"/>
      <c r="Y8" s="10"/>
      <c r="AA8" s="9"/>
    </row>
    <row r="9" spans="1:29" x14ac:dyDescent="0.25">
      <c r="B9" s="4"/>
      <c r="D9" s="21"/>
      <c r="E9" s="21"/>
      <c r="F9" s="21"/>
      <c r="G9" s="21"/>
      <c r="H9" s="21"/>
      <c r="I9" s="21"/>
      <c r="J9" s="4"/>
      <c r="K9" s="10">
        <v>42378</v>
      </c>
      <c r="L9" s="4" t="s">
        <v>105</v>
      </c>
      <c r="M9" s="21"/>
      <c r="N9" s="21"/>
      <c r="O9" s="21">
        <v>1750</v>
      </c>
      <c r="P9" s="21"/>
      <c r="Q9" s="21"/>
      <c r="R9" s="21"/>
      <c r="S9" s="21">
        <v>1750</v>
      </c>
      <c r="T9" s="21"/>
      <c r="U9" s="4"/>
      <c r="V9" s="4"/>
      <c r="W9" s="4"/>
      <c r="X9" s="4"/>
      <c r="Y9" s="10"/>
      <c r="AA9" s="9"/>
    </row>
    <row r="10" spans="1:29" x14ac:dyDescent="0.25">
      <c r="B10" s="4"/>
      <c r="D10" s="21"/>
      <c r="E10" s="21"/>
      <c r="F10" s="21"/>
      <c r="G10" s="21"/>
      <c r="H10" s="21"/>
      <c r="I10" s="21"/>
      <c r="J10" s="4"/>
      <c r="K10" s="10">
        <v>42378</v>
      </c>
      <c r="L10" s="4" t="s">
        <v>106</v>
      </c>
      <c r="M10" s="21"/>
      <c r="N10" s="21"/>
      <c r="O10" s="21">
        <v>1750</v>
      </c>
      <c r="P10" s="21"/>
      <c r="Q10" s="21"/>
      <c r="R10" s="21"/>
      <c r="S10" s="21">
        <v>1750</v>
      </c>
      <c r="T10" s="21"/>
      <c r="U10" s="4"/>
      <c r="V10" s="4"/>
      <c r="W10" s="4"/>
      <c r="X10" s="4"/>
      <c r="Y10" s="10"/>
      <c r="AA10" s="62"/>
    </row>
    <row r="11" spans="1:29" x14ac:dyDescent="0.25">
      <c r="D11" s="21"/>
      <c r="E11" s="21"/>
      <c r="F11" s="21"/>
      <c r="G11" s="21"/>
      <c r="H11" s="21"/>
      <c r="I11" s="21"/>
      <c r="J11" s="4"/>
      <c r="K11" s="10">
        <v>42384</v>
      </c>
      <c r="L11" s="4" t="s">
        <v>103</v>
      </c>
      <c r="M11" s="21"/>
      <c r="N11" s="21">
        <v>6861</v>
      </c>
      <c r="O11" s="21"/>
      <c r="P11" s="21"/>
      <c r="Q11" s="21"/>
      <c r="R11" s="21"/>
      <c r="S11" s="21"/>
      <c r="T11" s="21">
        <v>6861</v>
      </c>
      <c r="U11" s="4"/>
      <c r="V11" s="4"/>
      <c r="W11" s="4"/>
      <c r="X11" s="4"/>
      <c r="Y11" s="10"/>
      <c r="AA11" s="9"/>
    </row>
    <row r="12" spans="1:29" x14ac:dyDescent="0.25">
      <c r="D12" s="21"/>
      <c r="E12" s="21"/>
      <c r="F12" s="21"/>
      <c r="G12" s="21"/>
      <c r="H12" s="21"/>
      <c r="I12" s="21"/>
      <c r="J12" s="4"/>
      <c r="K12" s="10">
        <v>42384</v>
      </c>
      <c r="L12" s="4" t="s">
        <v>13</v>
      </c>
      <c r="M12" s="21"/>
      <c r="N12" s="21"/>
      <c r="O12" s="21"/>
      <c r="P12" s="21"/>
      <c r="Q12" s="21"/>
      <c r="R12" s="21"/>
      <c r="S12" s="21"/>
      <c r="T12" s="21"/>
      <c r="U12" s="4"/>
      <c r="V12" s="4"/>
      <c r="W12" s="4"/>
      <c r="X12" s="4"/>
      <c r="Y12" s="10"/>
      <c r="AA12" s="9"/>
    </row>
    <row r="13" spans="1:29" x14ac:dyDescent="0.25">
      <c r="D13" s="21"/>
      <c r="E13" s="21"/>
      <c r="F13" s="21"/>
      <c r="G13" s="21"/>
      <c r="H13" s="21"/>
      <c r="I13" s="21"/>
      <c r="J13" s="4"/>
      <c r="K13" s="10">
        <v>42370</v>
      </c>
      <c r="L13" s="4" t="s">
        <v>107</v>
      </c>
      <c r="M13" s="21">
        <v>23.75</v>
      </c>
      <c r="N13" s="21"/>
      <c r="O13" s="21">
        <v>451.25</v>
      </c>
      <c r="P13" s="21"/>
      <c r="Q13" s="21"/>
      <c r="R13" s="21">
        <v>451.25</v>
      </c>
      <c r="S13" s="21"/>
      <c r="T13" s="21"/>
      <c r="U13" s="4"/>
      <c r="V13" s="4"/>
      <c r="W13" s="4"/>
      <c r="X13" s="4"/>
      <c r="Y13" s="10"/>
      <c r="AA13" s="9"/>
    </row>
    <row r="14" spans="1:29" x14ac:dyDescent="0.25">
      <c r="D14" s="21"/>
      <c r="E14" s="21"/>
      <c r="F14" s="21"/>
      <c r="G14" s="21"/>
      <c r="H14" s="21"/>
      <c r="I14" s="21"/>
      <c r="J14" s="4"/>
      <c r="K14" s="10">
        <v>42379</v>
      </c>
      <c r="L14" s="4" t="s">
        <v>108</v>
      </c>
      <c r="M14" s="21"/>
      <c r="N14" s="21"/>
      <c r="O14" s="21">
        <v>5.5</v>
      </c>
      <c r="P14" s="21"/>
      <c r="Q14" s="21"/>
      <c r="R14" s="21"/>
      <c r="S14" s="21">
        <v>5.5</v>
      </c>
      <c r="T14" s="21"/>
      <c r="U14" s="4"/>
      <c r="V14" s="4"/>
      <c r="W14" s="4"/>
      <c r="X14" s="4"/>
      <c r="Y14" s="10"/>
      <c r="AA14" s="9"/>
    </row>
    <row r="15" spans="1:29" x14ac:dyDescent="0.25">
      <c r="D15" s="21"/>
      <c r="E15" s="21"/>
      <c r="F15" s="21"/>
      <c r="G15" s="21"/>
      <c r="H15" s="21"/>
      <c r="I15" s="21"/>
      <c r="J15" s="4"/>
      <c r="K15" s="10">
        <v>42384</v>
      </c>
      <c r="L15" s="4" t="s">
        <v>13</v>
      </c>
      <c r="M15" s="21"/>
      <c r="N15" s="21"/>
      <c r="O15" s="21">
        <v>4856.25</v>
      </c>
      <c r="P15" s="21"/>
      <c r="Q15" s="21"/>
      <c r="R15" s="21"/>
      <c r="S15" s="21"/>
      <c r="T15" s="21"/>
      <c r="U15" s="4"/>
      <c r="V15" s="4"/>
      <c r="W15" s="4"/>
      <c r="X15" s="4"/>
      <c r="Y15" s="10"/>
      <c r="AA15" s="9"/>
    </row>
    <row r="16" spans="1:29" x14ac:dyDescent="0.25">
      <c r="D16" s="21"/>
      <c r="E16" s="21"/>
      <c r="F16" s="21"/>
      <c r="G16" s="21"/>
      <c r="H16" s="21"/>
      <c r="I16" s="21"/>
      <c r="J16" s="4"/>
      <c r="K16" s="4"/>
      <c r="L16" s="4"/>
      <c r="M16" s="21"/>
      <c r="N16" s="21"/>
      <c r="O16" s="21"/>
      <c r="P16" s="21"/>
      <c r="Q16" s="21"/>
      <c r="R16" s="21"/>
      <c r="S16" s="21"/>
      <c r="T16" s="21"/>
      <c r="U16" s="4"/>
      <c r="V16" s="4"/>
      <c r="W16" s="4"/>
      <c r="X16" s="4"/>
    </row>
    <row r="17" spans="1:24" ht="15.75" thickBot="1" x14ac:dyDescent="0.3">
      <c r="D17" s="60">
        <f>SUM(D3:D16)</f>
        <v>13768</v>
      </c>
      <c r="E17" s="60">
        <f>SUM(E3:E16)</f>
        <v>12838</v>
      </c>
      <c r="F17" s="60">
        <f>SUM(F3:F16)</f>
        <v>2294.6666666666665</v>
      </c>
      <c r="G17" s="60">
        <f t="shared" ref="G17:I17" si="0">SUM(G3:G16)</f>
        <v>11473.333333333334</v>
      </c>
      <c r="H17" s="60">
        <f t="shared" si="0"/>
        <v>250</v>
      </c>
      <c r="I17" s="60">
        <f t="shared" si="0"/>
        <v>12588</v>
      </c>
      <c r="J17" s="4"/>
      <c r="K17" s="4"/>
      <c r="L17" s="4"/>
      <c r="M17" s="59">
        <f>SUM(M3:M16)</f>
        <v>23.75</v>
      </c>
      <c r="N17" s="59">
        <f t="shared" ref="N17:T17" si="1">SUM(N3:N16)</f>
        <v>12600.04</v>
      </c>
      <c r="O17" s="59">
        <f t="shared" si="1"/>
        <v>12838</v>
      </c>
      <c r="P17" s="59">
        <f t="shared" si="1"/>
        <v>0</v>
      </c>
      <c r="Q17" s="59">
        <f t="shared" si="1"/>
        <v>0</v>
      </c>
      <c r="R17" s="59">
        <f t="shared" si="1"/>
        <v>2476.25</v>
      </c>
      <c r="S17" s="59">
        <f t="shared" si="1"/>
        <v>5517.54</v>
      </c>
      <c r="T17" s="59">
        <f t="shared" si="1"/>
        <v>12588</v>
      </c>
      <c r="U17" s="4"/>
      <c r="V17" s="4"/>
      <c r="W17" s="4"/>
      <c r="X17" s="4"/>
    </row>
    <row r="18" spans="1:24" ht="15.75" thickTop="1" x14ac:dyDescent="0.25">
      <c r="D18" s="21"/>
      <c r="E18" s="21">
        <f>SUM(D17:E17)</f>
        <v>26606</v>
      </c>
      <c r="F18" s="21"/>
      <c r="G18" s="21"/>
      <c r="H18" s="21"/>
      <c r="I18" s="21">
        <f>SUM(F17:I17)</f>
        <v>26606</v>
      </c>
      <c r="J18" s="4"/>
      <c r="K18" s="4"/>
      <c r="L18" s="4"/>
      <c r="M18" s="4"/>
      <c r="N18" s="4"/>
      <c r="O18" s="4">
        <f>SUM(N17:O17)</f>
        <v>25438.04</v>
      </c>
      <c r="P18" s="4"/>
      <c r="Q18" s="4"/>
      <c r="R18" s="4"/>
      <c r="S18" s="4"/>
      <c r="T18" s="4">
        <f>SUM(P17:T17)</f>
        <v>20581.79</v>
      </c>
      <c r="U18" s="4"/>
      <c r="V18" s="4"/>
      <c r="W18" s="4"/>
      <c r="X18" s="4"/>
    </row>
    <row r="19" spans="1:24" x14ac:dyDescent="0.25">
      <c r="D19" s="21"/>
      <c r="E19" s="21"/>
      <c r="F19" s="21"/>
      <c r="G19" s="21"/>
      <c r="H19" s="21"/>
      <c r="I19" s="21"/>
      <c r="J19" s="4"/>
      <c r="K19" s="4"/>
      <c r="L19" s="4"/>
      <c r="M19" s="4"/>
      <c r="N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3">
        <v>42384</v>
      </c>
      <c r="B20" t="s">
        <v>14</v>
      </c>
      <c r="D20" s="4">
        <v>1167.96</v>
      </c>
      <c r="E20" s="4">
        <v>4856.25</v>
      </c>
      <c r="F20" s="4"/>
      <c r="G20" s="4"/>
      <c r="H20" s="4"/>
      <c r="I20" s="4"/>
      <c r="J20" s="4"/>
      <c r="K20" s="4"/>
      <c r="L20" s="4"/>
      <c r="M20" s="4"/>
      <c r="N20" s="69"/>
      <c r="O20" s="70">
        <f>O17-E17</f>
        <v>0</v>
      </c>
      <c r="P20" s="69"/>
      <c r="Q20" s="69"/>
      <c r="R20" s="69"/>
      <c r="S20" s="69"/>
      <c r="T20" s="69"/>
      <c r="U20" s="69"/>
      <c r="V20" s="4"/>
      <c r="W20" s="4"/>
      <c r="X20" s="4"/>
    </row>
    <row r="21" spans="1:24" x14ac:dyDescent="0.25">
      <c r="A21" s="3">
        <v>42385</v>
      </c>
      <c r="B21" t="s">
        <v>144</v>
      </c>
      <c r="D21" s="4"/>
      <c r="E21" s="4">
        <v>1167.96</v>
      </c>
      <c r="F21" s="4"/>
      <c r="G21" s="4"/>
      <c r="H21" s="4"/>
      <c r="I21" s="4">
        <v>1167.96</v>
      </c>
      <c r="J21" s="4"/>
      <c r="K21" s="10">
        <v>42385</v>
      </c>
      <c r="L21" s="4" t="s">
        <v>103</v>
      </c>
      <c r="M21" s="4"/>
      <c r="N21" s="69">
        <v>1167.96</v>
      </c>
      <c r="O21" s="70"/>
      <c r="P21" s="69"/>
      <c r="Q21" s="69"/>
      <c r="R21" s="69"/>
      <c r="S21" s="69"/>
      <c r="T21" s="69">
        <v>1167.96</v>
      </c>
      <c r="U21" s="69"/>
      <c r="V21" s="4"/>
      <c r="W21" s="4"/>
      <c r="X21" s="4"/>
    </row>
    <row r="22" spans="1:24" x14ac:dyDescent="0.25">
      <c r="A22" s="3">
        <v>42385</v>
      </c>
      <c r="B22" t="s">
        <v>145</v>
      </c>
      <c r="C22" s="65"/>
      <c r="D22" s="9">
        <v>1010</v>
      </c>
      <c r="F22" s="21">
        <f>D22/120*20</f>
        <v>168.33333333333331</v>
      </c>
      <c r="G22" s="21">
        <f>D22/120*100</f>
        <v>841.66666666666663</v>
      </c>
      <c r="H22" s="4"/>
      <c r="I22" s="4"/>
      <c r="J22" s="4"/>
      <c r="K22" s="10">
        <v>42386</v>
      </c>
      <c r="L22" s="4" t="s">
        <v>103</v>
      </c>
      <c r="M22" s="4"/>
      <c r="N22" s="69">
        <v>1010</v>
      </c>
      <c r="O22" s="69"/>
      <c r="P22" s="69"/>
      <c r="Q22" s="69"/>
      <c r="R22" s="69"/>
      <c r="S22" s="69"/>
      <c r="T22" s="69">
        <v>1010</v>
      </c>
      <c r="U22" s="69"/>
      <c r="V22" s="4"/>
      <c r="W22" s="4"/>
      <c r="X22" s="4"/>
    </row>
    <row r="23" spans="1:24" x14ac:dyDescent="0.25">
      <c r="A23" s="3">
        <v>42386</v>
      </c>
      <c r="B23" t="s">
        <v>145</v>
      </c>
      <c r="C23" s="65"/>
      <c r="D23">
        <v>1241</v>
      </c>
      <c r="F23" s="21">
        <f>D23/120*20</f>
        <v>206.83333333333334</v>
      </c>
      <c r="G23" s="21">
        <f>D23/120*100</f>
        <v>1034.1666666666667</v>
      </c>
      <c r="H23" s="4"/>
      <c r="I23" s="4"/>
      <c r="J23" s="4"/>
      <c r="K23" s="10">
        <v>42387</v>
      </c>
      <c r="L23" s="4" t="s">
        <v>103</v>
      </c>
      <c r="M23" s="4"/>
      <c r="N23" s="69">
        <v>1241</v>
      </c>
      <c r="O23" s="69"/>
      <c r="P23" s="64"/>
      <c r="Q23" s="64"/>
      <c r="R23" s="64"/>
      <c r="S23" s="64"/>
      <c r="T23" s="64">
        <v>1241</v>
      </c>
      <c r="U23" s="64"/>
    </row>
    <row r="24" spans="1:24" x14ac:dyDescent="0.25">
      <c r="A24" s="3">
        <v>42386</v>
      </c>
      <c r="B24" t="s">
        <v>146</v>
      </c>
      <c r="C24" s="65"/>
      <c r="E24" s="4">
        <v>1010</v>
      </c>
      <c r="F24" s="4"/>
      <c r="G24" s="4"/>
      <c r="H24" s="4"/>
      <c r="I24" s="4">
        <v>1010</v>
      </c>
      <c r="J24" s="4"/>
      <c r="K24" s="10">
        <v>42388</v>
      </c>
      <c r="L24" s="4" t="s">
        <v>103</v>
      </c>
      <c r="M24" s="4"/>
      <c r="N24" s="69">
        <v>1814</v>
      </c>
      <c r="O24" s="69"/>
      <c r="P24" s="64"/>
      <c r="Q24" s="64"/>
      <c r="R24" s="64"/>
      <c r="S24" s="64"/>
      <c r="T24" s="64">
        <v>1814</v>
      </c>
      <c r="U24" s="64"/>
    </row>
    <row r="25" spans="1:24" x14ac:dyDescent="0.25">
      <c r="A25" s="3">
        <v>42387</v>
      </c>
      <c r="B25" t="s">
        <v>145</v>
      </c>
      <c r="C25" s="11"/>
      <c r="D25">
        <v>1814</v>
      </c>
      <c r="F25" s="21">
        <f>D25/120*20</f>
        <v>302.33333333333337</v>
      </c>
      <c r="G25" s="21">
        <f>D25/120*100</f>
        <v>1511.6666666666667</v>
      </c>
      <c r="H25" s="4"/>
      <c r="I25" s="4"/>
      <c r="J25" s="4"/>
      <c r="K25" s="10">
        <v>42389</v>
      </c>
      <c r="L25" s="4" t="s">
        <v>103</v>
      </c>
      <c r="M25" s="4"/>
      <c r="N25" s="69">
        <v>1275</v>
      </c>
      <c r="O25" s="69"/>
      <c r="P25" s="64"/>
      <c r="Q25" s="64"/>
      <c r="R25" s="64"/>
      <c r="S25" s="64"/>
      <c r="T25" s="64">
        <v>1275</v>
      </c>
      <c r="U25" s="64"/>
    </row>
    <row r="26" spans="1:24" x14ac:dyDescent="0.25">
      <c r="A26" s="3">
        <v>42387</v>
      </c>
      <c r="B26" t="s">
        <v>147</v>
      </c>
      <c r="C26" s="65"/>
      <c r="E26" s="4">
        <v>1241</v>
      </c>
      <c r="F26" s="4"/>
      <c r="G26" s="4"/>
      <c r="H26" s="4"/>
      <c r="I26" s="4">
        <v>1241</v>
      </c>
      <c r="J26" s="4"/>
      <c r="K26" s="10">
        <v>42392</v>
      </c>
      <c r="L26" s="4" t="s">
        <v>148</v>
      </c>
      <c r="M26" s="4"/>
      <c r="N26" s="69"/>
      <c r="O26" s="69">
        <v>2000</v>
      </c>
      <c r="P26" s="64"/>
      <c r="Q26" s="64"/>
      <c r="R26" s="64"/>
      <c r="S26" s="64">
        <v>2000</v>
      </c>
      <c r="T26" s="64"/>
      <c r="U26" s="64"/>
    </row>
    <row r="27" spans="1:24" x14ac:dyDescent="0.25">
      <c r="A27" s="3">
        <v>42388</v>
      </c>
      <c r="B27" t="s">
        <v>149</v>
      </c>
      <c r="C27" s="11"/>
      <c r="E27" s="9">
        <v>750</v>
      </c>
      <c r="F27" s="4"/>
      <c r="G27" s="4"/>
      <c r="H27" s="4">
        <v>750</v>
      </c>
      <c r="I27" s="4"/>
      <c r="J27" s="4"/>
      <c r="K27" s="10">
        <v>42392</v>
      </c>
      <c r="L27" s="4" t="s">
        <v>150</v>
      </c>
      <c r="M27" s="4"/>
      <c r="N27" s="69"/>
      <c r="O27" s="69">
        <v>1750</v>
      </c>
      <c r="P27" s="64"/>
      <c r="Q27" s="64"/>
      <c r="R27" s="64"/>
      <c r="S27" s="64">
        <v>1750</v>
      </c>
      <c r="T27" s="64"/>
      <c r="U27" s="64"/>
    </row>
    <row r="28" spans="1:24" x14ac:dyDescent="0.25">
      <c r="A28" s="3">
        <v>42388</v>
      </c>
      <c r="B28" t="s">
        <v>145</v>
      </c>
      <c r="C28" s="65"/>
      <c r="D28">
        <v>1275</v>
      </c>
      <c r="F28" s="21">
        <f>D28/120*20</f>
        <v>212.5</v>
      </c>
      <c r="G28" s="21">
        <f>D28/120*100</f>
        <v>1062.5</v>
      </c>
      <c r="H28" s="4"/>
      <c r="I28" s="4"/>
      <c r="J28" s="4"/>
      <c r="K28" s="10">
        <v>42392</v>
      </c>
      <c r="L28" s="4" t="s">
        <v>151</v>
      </c>
      <c r="M28" s="4"/>
      <c r="N28" s="69"/>
      <c r="O28" s="69">
        <v>1750</v>
      </c>
      <c r="P28" s="64"/>
      <c r="Q28" s="64"/>
      <c r="R28" s="64"/>
      <c r="S28" s="64">
        <v>1750</v>
      </c>
      <c r="T28" s="64"/>
      <c r="U28" s="64"/>
    </row>
    <row r="29" spans="1:24" x14ac:dyDescent="0.25">
      <c r="A29" s="3">
        <v>42388</v>
      </c>
      <c r="B29" t="s">
        <v>152</v>
      </c>
      <c r="C29" s="10"/>
      <c r="E29" s="4">
        <v>1814</v>
      </c>
      <c r="F29" s="4"/>
      <c r="G29" s="4"/>
      <c r="H29" s="4"/>
      <c r="I29" s="4">
        <v>1814</v>
      </c>
      <c r="J29" s="4"/>
      <c r="K29" s="10">
        <v>42398</v>
      </c>
      <c r="L29" s="4" t="s">
        <v>103</v>
      </c>
      <c r="M29" s="4"/>
      <c r="N29" s="69">
        <v>8745</v>
      </c>
      <c r="O29" s="69"/>
      <c r="P29" s="64"/>
      <c r="Q29" s="64"/>
      <c r="R29" s="64"/>
      <c r="S29" s="64"/>
      <c r="T29" s="64">
        <v>8745</v>
      </c>
      <c r="U29" s="64"/>
    </row>
    <row r="30" spans="1:24" x14ac:dyDescent="0.25">
      <c r="A30" s="3">
        <v>42389</v>
      </c>
      <c r="B30" t="s">
        <v>153</v>
      </c>
      <c r="C30" s="10"/>
      <c r="E30" s="4">
        <v>1275</v>
      </c>
      <c r="F30" s="4"/>
      <c r="G30" s="4"/>
      <c r="H30" s="4"/>
      <c r="I30" s="4">
        <v>1275</v>
      </c>
      <c r="J30" s="4"/>
      <c r="K30" s="10">
        <v>42400</v>
      </c>
      <c r="L30" s="11" t="s">
        <v>154</v>
      </c>
      <c r="M30" s="4"/>
      <c r="N30" s="69"/>
      <c r="O30" s="69">
        <v>15.27</v>
      </c>
      <c r="P30" s="64"/>
      <c r="Q30" s="64"/>
      <c r="R30" s="64"/>
      <c r="S30" s="64">
        <v>15.27</v>
      </c>
      <c r="T30" s="64"/>
      <c r="U30" s="64"/>
    </row>
    <row r="31" spans="1:24" x14ac:dyDescent="0.25">
      <c r="A31" s="3">
        <v>42394</v>
      </c>
      <c r="B31" t="s">
        <v>155</v>
      </c>
      <c r="C31" s="10"/>
      <c r="E31" s="9">
        <v>1750</v>
      </c>
      <c r="F31" s="4"/>
      <c r="G31" s="4"/>
      <c r="H31" s="4">
        <v>1750</v>
      </c>
      <c r="I31" s="4"/>
      <c r="J31" s="4"/>
      <c r="K31" s="10">
        <v>42400</v>
      </c>
      <c r="L31" s="4" t="s">
        <v>156</v>
      </c>
      <c r="M31" s="4">
        <v>24.96</v>
      </c>
      <c r="N31" s="69"/>
      <c r="O31" s="69">
        <v>474.32</v>
      </c>
      <c r="P31" s="64"/>
      <c r="Q31" s="64"/>
      <c r="R31" s="64">
        <v>474.32</v>
      </c>
      <c r="S31" s="64"/>
      <c r="T31" s="64"/>
      <c r="U31" s="64"/>
    </row>
    <row r="32" spans="1:24" x14ac:dyDescent="0.25">
      <c r="A32" s="3">
        <v>42395</v>
      </c>
      <c r="B32" s="4" t="s">
        <v>94</v>
      </c>
      <c r="C32" s="10"/>
      <c r="D32">
        <v>8745</v>
      </c>
      <c r="F32" s="21">
        <f>D32/120*20</f>
        <v>1457.5</v>
      </c>
      <c r="G32" s="21">
        <f>D32/120*100</f>
        <v>7287.5</v>
      </c>
      <c r="H32" s="4"/>
      <c r="I32" s="4"/>
      <c r="J32" s="4"/>
      <c r="K32" s="10">
        <v>42400</v>
      </c>
      <c r="L32" s="4" t="s">
        <v>13</v>
      </c>
      <c r="M32" s="4"/>
      <c r="N32" s="69">
        <v>4752</v>
      </c>
      <c r="O32" s="69">
        <v>18916.12</v>
      </c>
      <c r="P32" s="64"/>
      <c r="Q32" s="64"/>
      <c r="R32" s="64"/>
      <c r="S32" s="64"/>
      <c r="T32" s="64"/>
      <c r="U32" s="64"/>
    </row>
    <row r="33" spans="1:21" x14ac:dyDescent="0.25">
      <c r="A33" s="3">
        <v>42398</v>
      </c>
      <c r="B33" t="s">
        <v>145</v>
      </c>
      <c r="C33" s="10"/>
      <c r="D33">
        <v>1230</v>
      </c>
      <c r="F33" s="21">
        <f>D33/120*20</f>
        <v>205</v>
      </c>
      <c r="G33" s="21">
        <f>D33/120*100</f>
        <v>1025</v>
      </c>
      <c r="H33" s="4"/>
      <c r="I33" s="4"/>
      <c r="J33" s="4"/>
      <c r="K33" s="4"/>
      <c r="L33" s="4"/>
      <c r="M33" s="4"/>
      <c r="N33" s="69"/>
      <c r="O33" s="69"/>
      <c r="P33" s="64"/>
      <c r="Q33" s="64"/>
      <c r="R33" s="64"/>
      <c r="S33" s="64"/>
      <c r="T33" s="64"/>
      <c r="U33" s="64"/>
    </row>
    <row r="34" spans="1:21" x14ac:dyDescent="0.25">
      <c r="A34" s="3">
        <v>42398</v>
      </c>
      <c r="B34" t="s">
        <v>157</v>
      </c>
      <c r="C34" s="10"/>
      <c r="E34" s="4">
        <v>8745</v>
      </c>
      <c r="F34" s="4"/>
      <c r="G34" s="4"/>
      <c r="H34" s="4"/>
      <c r="I34" s="4">
        <v>8745</v>
      </c>
      <c r="J34" s="4"/>
      <c r="K34" s="4"/>
      <c r="L34" s="4"/>
      <c r="M34" s="4"/>
      <c r="N34" s="69"/>
      <c r="O34" s="69"/>
      <c r="P34" s="64"/>
      <c r="Q34" s="64"/>
      <c r="R34" s="64"/>
      <c r="S34" s="64"/>
      <c r="T34" s="64"/>
      <c r="U34" s="64"/>
    </row>
    <row r="35" spans="1:21" x14ac:dyDescent="0.25">
      <c r="A35" s="3">
        <v>42399</v>
      </c>
      <c r="B35" t="s">
        <v>145</v>
      </c>
      <c r="C35" s="10"/>
      <c r="D35">
        <v>1999</v>
      </c>
      <c r="F35" s="21">
        <f>D35/120*20</f>
        <v>333.16666666666669</v>
      </c>
      <c r="G35" s="21">
        <f>D35/120*100</f>
        <v>1665.8333333333335</v>
      </c>
      <c r="H35" s="4"/>
      <c r="I35" s="4"/>
      <c r="J35" s="4"/>
      <c r="K35" s="4"/>
      <c r="L35" s="4"/>
      <c r="M35" s="4"/>
      <c r="N35" s="69"/>
      <c r="O35" s="69"/>
      <c r="P35" s="64"/>
      <c r="Q35" s="64"/>
      <c r="R35" s="64"/>
      <c r="S35" s="64"/>
      <c r="T35" s="64"/>
      <c r="U35" s="64"/>
    </row>
    <row r="36" spans="1:21" x14ac:dyDescent="0.25">
      <c r="A36" s="3">
        <v>42400</v>
      </c>
      <c r="B36" t="s">
        <v>158</v>
      </c>
      <c r="C36" s="10"/>
      <c r="E36" s="9">
        <f>790.5+1200</f>
        <v>1990.5</v>
      </c>
      <c r="F36" s="4"/>
      <c r="G36" s="4"/>
      <c r="H36" s="4">
        <v>1991</v>
      </c>
      <c r="I36" s="4"/>
      <c r="J36" s="4"/>
      <c r="K36" s="4"/>
      <c r="L36" s="4"/>
      <c r="M36" s="4"/>
      <c r="N36" s="69"/>
      <c r="O36" s="69"/>
      <c r="P36" s="64"/>
      <c r="Q36" s="64"/>
      <c r="R36" s="64"/>
      <c r="S36" s="64"/>
      <c r="T36" s="64"/>
      <c r="U36" s="64"/>
    </row>
    <row r="37" spans="1:21" x14ac:dyDescent="0.25">
      <c r="A37" s="3">
        <v>42400</v>
      </c>
      <c r="B37" t="s">
        <v>159</v>
      </c>
      <c r="C37" s="10"/>
      <c r="E37" s="9">
        <v>306</v>
      </c>
      <c r="F37" s="4"/>
      <c r="G37" s="4"/>
      <c r="H37" s="4">
        <v>306</v>
      </c>
      <c r="I37" s="4"/>
      <c r="J37" s="4"/>
      <c r="K37" s="4"/>
      <c r="L37" s="4"/>
      <c r="M37" s="4"/>
      <c r="N37" s="69"/>
      <c r="O37" s="69"/>
      <c r="P37" s="64"/>
      <c r="Q37" s="64"/>
      <c r="R37" s="64"/>
      <c r="S37" s="64"/>
      <c r="T37" s="64"/>
      <c r="U37" s="64"/>
    </row>
    <row r="38" spans="1:21" x14ac:dyDescent="0.25">
      <c r="A38" s="3">
        <v>42400</v>
      </c>
      <c r="B38" t="s">
        <v>145</v>
      </c>
      <c r="C38" s="10"/>
      <c r="D38">
        <v>1523</v>
      </c>
      <c r="F38" s="21">
        <f>D38/120*20</f>
        <v>253.83333333333331</v>
      </c>
      <c r="G38" s="21">
        <f>D38/120*100</f>
        <v>1269.1666666666667</v>
      </c>
      <c r="H38" s="4"/>
      <c r="I38" s="4"/>
      <c r="J38" s="4"/>
      <c r="K38" s="4"/>
      <c r="L38" s="4"/>
      <c r="M38" s="4"/>
      <c r="N38" s="69"/>
      <c r="O38" s="69"/>
      <c r="P38" s="64"/>
      <c r="Q38" s="64"/>
      <c r="R38" s="64"/>
      <c r="S38" s="64"/>
      <c r="T38" s="64"/>
      <c r="U38" s="64"/>
    </row>
    <row r="39" spans="1:21" x14ac:dyDescent="0.25">
      <c r="F39" s="4"/>
      <c r="G39" s="4"/>
      <c r="H39" s="4"/>
      <c r="I39" s="4"/>
      <c r="J39" s="4"/>
      <c r="K39" s="4"/>
      <c r="L39" s="4"/>
      <c r="M39" s="4"/>
      <c r="N39" s="69"/>
      <c r="O39" s="69"/>
      <c r="P39" s="64"/>
      <c r="Q39" s="64"/>
      <c r="R39" s="64"/>
      <c r="S39" s="64"/>
      <c r="T39" s="64"/>
      <c r="U39" s="64"/>
    </row>
    <row r="40" spans="1:21" x14ac:dyDescent="0.25">
      <c r="F40" s="4"/>
      <c r="G40" s="4"/>
      <c r="H40" s="4"/>
      <c r="I40" s="4"/>
      <c r="J40" s="4"/>
      <c r="K40" s="4"/>
      <c r="L40" s="4"/>
      <c r="M40" s="4"/>
      <c r="N40" s="69"/>
      <c r="O40" s="69"/>
      <c r="P40" s="64"/>
      <c r="Q40" s="64"/>
      <c r="R40" s="64"/>
      <c r="S40" s="64"/>
      <c r="T40" s="64"/>
      <c r="U40" s="64"/>
    </row>
    <row r="41" spans="1:21" ht="15.75" thickBot="1" x14ac:dyDescent="0.3">
      <c r="D41" s="58">
        <f>SUM(D20:D40)</f>
        <v>20004.96</v>
      </c>
      <c r="E41" s="59">
        <f>SUM(E20:E40)</f>
        <v>24905.71</v>
      </c>
      <c r="F41" s="59">
        <f t="shared" ref="F41:I41" si="2">SUM(F20:F40)</f>
        <v>3139.5</v>
      </c>
      <c r="G41" s="59">
        <f t="shared" si="2"/>
        <v>15697.5</v>
      </c>
      <c r="H41" s="60">
        <f t="shared" si="2"/>
        <v>4797</v>
      </c>
      <c r="I41" s="59">
        <f t="shared" si="2"/>
        <v>15252.96</v>
      </c>
      <c r="J41" s="4"/>
      <c r="K41" s="4"/>
      <c r="L41" s="4"/>
      <c r="M41" s="59">
        <f>SUM(M31:M40)</f>
        <v>24.96</v>
      </c>
      <c r="N41" s="71">
        <f>SUM(N21:N40)</f>
        <v>20004.96</v>
      </c>
      <c r="O41" s="71">
        <f t="shared" ref="O41:R41" si="3">SUM(O22:O40)</f>
        <v>24905.71</v>
      </c>
      <c r="P41" s="66">
        <f t="shared" si="3"/>
        <v>0</v>
      </c>
      <c r="Q41" s="66">
        <f t="shared" si="3"/>
        <v>0</v>
      </c>
      <c r="R41" s="19">
        <f t="shared" si="3"/>
        <v>474.32</v>
      </c>
      <c r="S41" s="19">
        <f>SUM(S21:S40)</f>
        <v>5515.27</v>
      </c>
      <c r="T41" s="19">
        <f>SUM(T21:T40)</f>
        <v>15252.96</v>
      </c>
      <c r="U41" s="64"/>
    </row>
    <row r="42" spans="1:21" ht="15.75" thickTop="1" x14ac:dyDescent="0.25">
      <c r="F42" s="4"/>
      <c r="G42" s="4"/>
      <c r="H42" s="4"/>
      <c r="I42" s="4"/>
      <c r="J42" s="4"/>
      <c r="K42" s="4"/>
      <c r="L42" s="4"/>
      <c r="M42" s="4"/>
      <c r="N42" s="69">
        <f>N41-D41</f>
        <v>0</v>
      </c>
      <c r="O42" s="69">
        <f>O41-E41</f>
        <v>0</v>
      </c>
      <c r="P42" s="64"/>
      <c r="Q42" s="64"/>
      <c r="R42" s="64"/>
      <c r="S42" s="64"/>
      <c r="T42" s="64"/>
      <c r="U42" s="64"/>
    </row>
    <row r="43" spans="1:21" x14ac:dyDescent="0.25">
      <c r="A43" s="3">
        <v>42400</v>
      </c>
      <c r="B43" t="s">
        <v>14</v>
      </c>
      <c r="D43">
        <v>4752</v>
      </c>
      <c r="E43" s="4">
        <v>18916.12</v>
      </c>
      <c r="F43" s="4"/>
      <c r="G43" s="4"/>
      <c r="H43" s="4"/>
      <c r="I43" s="4"/>
      <c r="J43" s="4"/>
      <c r="K43" s="4"/>
      <c r="L43" s="4"/>
      <c r="M43" s="4"/>
      <c r="N43" s="4"/>
    </row>
    <row r="44" spans="1:21" x14ac:dyDescent="0.25">
      <c r="F44" s="4"/>
      <c r="G44" s="4"/>
      <c r="H44" s="4"/>
      <c r="I44" s="4"/>
      <c r="J44" s="4"/>
      <c r="K44" s="4"/>
      <c r="L44" s="4"/>
      <c r="M44" s="4"/>
      <c r="N44" s="4"/>
    </row>
    <row r="45" spans="1:21" x14ac:dyDescent="0.25">
      <c r="E45"/>
      <c r="O45"/>
    </row>
    <row r="46" spans="1:21" x14ac:dyDescent="0.25">
      <c r="E46"/>
      <c r="O46"/>
    </row>
    <row r="47" spans="1:21" x14ac:dyDescent="0.25">
      <c r="E47"/>
      <c r="O47"/>
    </row>
    <row r="48" spans="1:21" x14ac:dyDescent="0.25">
      <c r="E48"/>
      <c r="O48"/>
    </row>
    <row r="49" spans="5:15" x14ac:dyDescent="0.25">
      <c r="E49"/>
      <c r="O49"/>
    </row>
    <row r="50" spans="5:15" x14ac:dyDescent="0.25">
      <c r="E50"/>
      <c r="O50"/>
    </row>
    <row r="51" spans="5:15" x14ac:dyDescent="0.25">
      <c r="E51"/>
      <c r="O51"/>
    </row>
    <row r="52" spans="5:15" x14ac:dyDescent="0.25">
      <c r="E52"/>
      <c r="O52"/>
    </row>
    <row r="53" spans="5:15" x14ac:dyDescent="0.25">
      <c r="E53"/>
      <c r="O53"/>
    </row>
    <row r="54" spans="5:15" x14ac:dyDescent="0.25">
      <c r="E54"/>
      <c r="O54"/>
    </row>
    <row r="55" spans="5:15" x14ac:dyDescent="0.25">
      <c r="E55"/>
      <c r="O55"/>
    </row>
    <row r="56" spans="5:15" x14ac:dyDescent="0.25">
      <c r="E56"/>
      <c r="O56"/>
    </row>
    <row r="57" spans="5:15" x14ac:dyDescent="0.25">
      <c r="E57"/>
      <c r="O57"/>
    </row>
    <row r="58" spans="5:15" x14ac:dyDescent="0.25">
      <c r="E58"/>
      <c r="O58"/>
    </row>
    <row r="59" spans="5:15" x14ac:dyDescent="0.25">
      <c r="E59"/>
      <c r="O59"/>
    </row>
    <row r="60" spans="5:15" x14ac:dyDescent="0.25">
      <c r="E60"/>
      <c r="O60"/>
    </row>
    <row r="61" spans="5:15" x14ac:dyDescent="0.25">
      <c r="E61"/>
      <c r="O61"/>
    </row>
    <row r="62" spans="5:15" x14ac:dyDescent="0.25">
      <c r="E62"/>
      <c r="O62"/>
    </row>
    <row r="63" spans="5:15" x14ac:dyDescent="0.25">
      <c r="E63"/>
      <c r="O63"/>
    </row>
    <row r="64" spans="5:15" x14ac:dyDescent="0.25">
      <c r="E64"/>
      <c r="O64"/>
    </row>
    <row r="65" spans="5:15" x14ac:dyDescent="0.25">
      <c r="E65"/>
      <c r="O65"/>
    </row>
    <row r="66" spans="5:15" x14ac:dyDescent="0.25">
      <c r="E66"/>
      <c r="O66"/>
    </row>
    <row r="67" spans="5:15" x14ac:dyDescent="0.25">
      <c r="E67"/>
      <c r="O67"/>
    </row>
    <row r="68" spans="5:15" x14ac:dyDescent="0.25">
      <c r="E68"/>
      <c r="O68"/>
    </row>
    <row r="69" spans="5:15" x14ac:dyDescent="0.25">
      <c r="E69"/>
      <c r="O69"/>
    </row>
    <row r="70" spans="5:15" x14ac:dyDescent="0.25">
      <c r="E70"/>
      <c r="O70"/>
    </row>
    <row r="71" spans="5:15" x14ac:dyDescent="0.25">
      <c r="E71"/>
      <c r="O71"/>
    </row>
    <row r="72" spans="5:15" x14ac:dyDescent="0.25">
      <c r="E72"/>
      <c r="O72"/>
    </row>
    <row r="73" spans="5:15" x14ac:dyDescent="0.25">
      <c r="E73"/>
      <c r="O73"/>
    </row>
    <row r="74" spans="5:15" x14ac:dyDescent="0.25">
      <c r="E74"/>
      <c r="O74"/>
    </row>
    <row r="75" spans="5:15" x14ac:dyDescent="0.25">
      <c r="E75"/>
      <c r="O75"/>
    </row>
    <row r="76" spans="5:15" x14ac:dyDescent="0.25">
      <c r="E76"/>
      <c r="O76"/>
    </row>
    <row r="77" spans="5:15" x14ac:dyDescent="0.25">
      <c r="E77"/>
      <c r="O77"/>
    </row>
    <row r="78" spans="5:15" x14ac:dyDescent="0.25">
      <c r="E78"/>
      <c r="O78"/>
    </row>
    <row r="79" spans="5:15" x14ac:dyDescent="0.25">
      <c r="E79"/>
      <c r="O79"/>
    </row>
    <row r="80" spans="5:15" x14ac:dyDescent="0.25">
      <c r="E80"/>
      <c r="O80"/>
    </row>
    <row r="81" spans="5:15" x14ac:dyDescent="0.25">
      <c r="E81"/>
      <c r="O81"/>
    </row>
    <row r="82" spans="5:15" x14ac:dyDescent="0.25">
      <c r="E82"/>
      <c r="O82"/>
    </row>
    <row r="83" spans="5:15" x14ac:dyDescent="0.25">
      <c r="E83"/>
      <c r="O83"/>
    </row>
    <row r="84" spans="5:15" x14ac:dyDescent="0.25">
      <c r="E84"/>
      <c r="O84"/>
    </row>
    <row r="85" spans="5:15" x14ac:dyDescent="0.25">
      <c r="E85"/>
      <c r="O85"/>
    </row>
    <row r="86" spans="5:15" x14ac:dyDescent="0.25">
      <c r="E86"/>
      <c r="O86"/>
    </row>
    <row r="87" spans="5:15" x14ac:dyDescent="0.25">
      <c r="E87"/>
      <c r="O87"/>
    </row>
    <row r="88" spans="5:15" x14ac:dyDescent="0.25">
      <c r="E88"/>
      <c r="O88"/>
    </row>
    <row r="89" spans="5:15" x14ac:dyDescent="0.25">
      <c r="E89"/>
      <c r="O89"/>
    </row>
    <row r="90" spans="5:15" x14ac:dyDescent="0.25">
      <c r="E90"/>
      <c r="O90"/>
    </row>
    <row r="91" spans="5:15" x14ac:dyDescent="0.25">
      <c r="E91"/>
      <c r="O91"/>
    </row>
    <row r="92" spans="5:15" x14ac:dyDescent="0.25">
      <c r="E92"/>
      <c r="O92"/>
    </row>
    <row r="93" spans="5:15" x14ac:dyDescent="0.25">
      <c r="E93"/>
      <c r="O93"/>
    </row>
    <row r="94" spans="5:15" x14ac:dyDescent="0.25">
      <c r="E94"/>
      <c r="O94"/>
    </row>
    <row r="95" spans="5:15" x14ac:dyDescent="0.25">
      <c r="E95"/>
      <c r="O95"/>
    </row>
    <row r="96" spans="5:15" x14ac:dyDescent="0.25">
      <c r="E96"/>
      <c r="O96"/>
    </row>
    <row r="97" spans="5:15" x14ac:dyDescent="0.25">
      <c r="E97"/>
      <c r="O97"/>
    </row>
    <row r="98" spans="5:15" x14ac:dyDescent="0.25">
      <c r="E98"/>
      <c r="O98"/>
    </row>
    <row r="99" spans="5:15" x14ac:dyDescent="0.25">
      <c r="E99"/>
      <c r="O99"/>
    </row>
    <row r="100" spans="5:15" x14ac:dyDescent="0.25">
      <c r="E100"/>
      <c r="O100"/>
    </row>
    <row r="101" spans="5:15" x14ac:dyDescent="0.25">
      <c r="E101"/>
      <c r="O101"/>
    </row>
    <row r="102" spans="5:15" x14ac:dyDescent="0.25">
      <c r="E102"/>
      <c r="O102"/>
    </row>
    <row r="103" spans="5:15" x14ac:dyDescent="0.25">
      <c r="E103"/>
      <c r="O103"/>
    </row>
    <row r="104" spans="5:15" x14ac:dyDescent="0.25">
      <c r="E104"/>
      <c r="O104"/>
    </row>
    <row r="105" spans="5:15" x14ac:dyDescent="0.25">
      <c r="E105"/>
      <c r="O105"/>
    </row>
    <row r="106" spans="5:15" x14ac:dyDescent="0.25">
      <c r="E106"/>
      <c r="O106"/>
    </row>
    <row r="107" spans="5:15" x14ac:dyDescent="0.25">
      <c r="E107"/>
      <c r="O107"/>
    </row>
    <row r="108" spans="5:15" x14ac:dyDescent="0.25">
      <c r="E108"/>
      <c r="O108"/>
    </row>
    <row r="109" spans="5:15" x14ac:dyDescent="0.25">
      <c r="E109"/>
      <c r="O109"/>
    </row>
    <row r="110" spans="5:15" x14ac:dyDescent="0.25">
      <c r="E110"/>
      <c r="O110"/>
    </row>
    <row r="111" spans="5:15" x14ac:dyDescent="0.25">
      <c r="E111"/>
      <c r="O111"/>
    </row>
    <row r="112" spans="5:15" x14ac:dyDescent="0.25">
      <c r="E112"/>
      <c r="O112"/>
    </row>
    <row r="113" spans="5:15" x14ac:dyDescent="0.25">
      <c r="E113"/>
      <c r="O113"/>
    </row>
    <row r="114" spans="5:15" x14ac:dyDescent="0.25">
      <c r="E114"/>
      <c r="O114"/>
    </row>
    <row r="115" spans="5:15" x14ac:dyDescent="0.25">
      <c r="E115"/>
      <c r="O115"/>
    </row>
    <row r="116" spans="5:15" x14ac:dyDescent="0.25">
      <c r="E116"/>
      <c r="O116"/>
    </row>
    <row r="117" spans="5:15" x14ac:dyDescent="0.25">
      <c r="E117"/>
      <c r="O117"/>
    </row>
    <row r="118" spans="5:15" x14ac:dyDescent="0.25">
      <c r="E118"/>
      <c r="O118"/>
    </row>
    <row r="119" spans="5:15" x14ac:dyDescent="0.25">
      <c r="E119"/>
      <c r="O119"/>
    </row>
    <row r="120" spans="5:15" x14ac:dyDescent="0.25">
      <c r="E120"/>
      <c r="O120"/>
    </row>
    <row r="121" spans="5:15" x14ac:dyDescent="0.25">
      <c r="E121"/>
      <c r="O121"/>
    </row>
    <row r="122" spans="5:15" x14ac:dyDescent="0.25">
      <c r="E122"/>
      <c r="O122"/>
    </row>
    <row r="123" spans="5:15" x14ac:dyDescent="0.25">
      <c r="E123"/>
      <c r="O123"/>
    </row>
    <row r="124" spans="5:15" x14ac:dyDescent="0.25">
      <c r="E124"/>
      <c r="O124"/>
    </row>
    <row r="125" spans="5:15" x14ac:dyDescent="0.25">
      <c r="E125"/>
      <c r="O125"/>
    </row>
    <row r="126" spans="5:15" x14ac:dyDescent="0.25">
      <c r="E126"/>
      <c r="O126"/>
    </row>
    <row r="127" spans="5:15" x14ac:dyDescent="0.25">
      <c r="E127"/>
      <c r="O127"/>
    </row>
    <row r="128" spans="5:15" x14ac:dyDescent="0.25">
      <c r="E128"/>
      <c r="O128"/>
    </row>
    <row r="129" spans="5:15" x14ac:dyDescent="0.25">
      <c r="E129"/>
      <c r="O129"/>
    </row>
    <row r="130" spans="5:15" x14ac:dyDescent="0.25">
      <c r="E130"/>
      <c r="O130"/>
    </row>
    <row r="131" spans="5:15" x14ac:dyDescent="0.25">
      <c r="E131"/>
      <c r="O131"/>
    </row>
    <row r="132" spans="5:15" x14ac:dyDescent="0.25">
      <c r="E132"/>
      <c r="O132"/>
    </row>
    <row r="133" spans="5:15" x14ac:dyDescent="0.25">
      <c r="E133"/>
      <c r="O133"/>
    </row>
    <row r="134" spans="5:15" x14ac:dyDescent="0.25">
      <c r="E134"/>
      <c r="O134"/>
    </row>
    <row r="135" spans="5:15" x14ac:dyDescent="0.25">
      <c r="E135"/>
      <c r="O135"/>
    </row>
    <row r="136" spans="5:15" x14ac:dyDescent="0.25">
      <c r="E136"/>
      <c r="O136"/>
    </row>
    <row r="137" spans="5:15" x14ac:dyDescent="0.25">
      <c r="E137"/>
      <c r="O137"/>
    </row>
    <row r="138" spans="5:15" x14ac:dyDescent="0.25">
      <c r="E138"/>
      <c r="O138"/>
    </row>
    <row r="139" spans="5:15" x14ac:dyDescent="0.25">
      <c r="E139"/>
      <c r="O139"/>
    </row>
    <row r="140" spans="5:15" x14ac:dyDescent="0.25">
      <c r="E140"/>
      <c r="O140"/>
    </row>
    <row r="141" spans="5:15" x14ac:dyDescent="0.25">
      <c r="E141"/>
      <c r="O141"/>
    </row>
    <row r="142" spans="5:15" x14ac:dyDescent="0.25">
      <c r="E142"/>
      <c r="O142"/>
    </row>
    <row r="143" spans="5:15" x14ac:dyDescent="0.25">
      <c r="E143"/>
      <c r="O143"/>
    </row>
    <row r="144" spans="5:15" x14ac:dyDescent="0.25">
      <c r="E144"/>
      <c r="O144"/>
    </row>
    <row r="145" spans="5:15" x14ac:dyDescent="0.25">
      <c r="E145"/>
      <c r="O145"/>
    </row>
    <row r="146" spans="5:15" x14ac:dyDescent="0.25">
      <c r="E146"/>
      <c r="O146"/>
    </row>
    <row r="147" spans="5:15" x14ac:dyDescent="0.25">
      <c r="E147"/>
      <c r="O147"/>
    </row>
    <row r="148" spans="5:15" x14ac:dyDescent="0.25">
      <c r="E148"/>
      <c r="O148"/>
    </row>
    <row r="149" spans="5:15" x14ac:dyDescent="0.25">
      <c r="E149"/>
      <c r="O149"/>
    </row>
    <row r="150" spans="5:15" x14ac:dyDescent="0.25">
      <c r="E150"/>
      <c r="O150"/>
    </row>
    <row r="151" spans="5:15" x14ac:dyDescent="0.25">
      <c r="E151"/>
      <c r="O151"/>
    </row>
    <row r="152" spans="5:15" x14ac:dyDescent="0.25">
      <c r="E152"/>
      <c r="O152"/>
    </row>
    <row r="153" spans="5:15" x14ac:dyDescent="0.25">
      <c r="E153"/>
      <c r="O153"/>
    </row>
  </sheetData>
  <mergeCells count="2">
    <mergeCell ref="A1:H1"/>
    <mergeCell ref="K1:R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H45"/>
  <sheetViews>
    <sheetView tabSelected="1" workbookViewId="0">
      <selection activeCell="I35" sqref="I35"/>
    </sheetView>
  </sheetViews>
  <sheetFormatPr defaultRowHeight="15" x14ac:dyDescent="0.25"/>
  <cols>
    <col min="1" max="1" width="24.28515625" bestFit="1" customWidth="1"/>
    <col min="2" max="2" width="10.85546875" bestFit="1" customWidth="1"/>
    <col min="3" max="3" width="20.42578125" bestFit="1" customWidth="1"/>
    <col min="4" max="4" width="11.7109375" customWidth="1"/>
    <col min="6" max="6" width="17.28515625" bestFit="1" customWidth="1"/>
    <col min="7" max="7" width="10.85546875" bestFit="1" customWidth="1"/>
    <col min="8" max="8" width="24.28515625" bestFit="1" customWidth="1"/>
    <col min="9" max="9" width="10.7109375" bestFit="1" customWidth="1"/>
    <col min="11" max="11" width="17.42578125" bestFit="1" customWidth="1"/>
    <col min="12" max="12" width="9.42578125" bestFit="1" customWidth="1"/>
    <col min="13" max="13" width="21" bestFit="1" customWidth="1"/>
    <col min="14" max="14" width="10.7109375" bestFit="1" customWidth="1"/>
    <col min="16" max="16" width="17.42578125" bestFit="1" customWidth="1"/>
    <col min="17" max="17" width="9.5703125" bestFit="1" customWidth="1"/>
    <col min="18" max="18" width="24.28515625" bestFit="1" customWidth="1"/>
    <col min="19" max="19" width="9.42578125" bestFit="1" customWidth="1"/>
    <col min="21" max="21" width="17.42578125" bestFit="1" customWidth="1"/>
    <col min="22" max="22" width="9.42578125" bestFit="1" customWidth="1"/>
    <col min="23" max="23" width="21" bestFit="1" customWidth="1"/>
    <col min="24" max="24" width="9.5703125" bestFit="1" customWidth="1"/>
    <col min="26" max="26" width="17.42578125" bestFit="1" customWidth="1"/>
    <col min="27" max="27" width="9.5703125" bestFit="1" customWidth="1"/>
    <col min="31" max="31" width="17.42578125" bestFit="1" customWidth="1"/>
    <col min="32" max="32" width="9.5703125" bestFit="1" customWidth="1"/>
    <col min="33" max="33" width="24.28515625" bestFit="1" customWidth="1"/>
    <col min="34" max="34" width="9.28515625" bestFit="1" customWidth="1"/>
  </cols>
  <sheetData>
    <row r="2" spans="1:34" s="2" customFormat="1" ht="15.75" thickBot="1" x14ac:dyDescent="0.3">
      <c r="A2" s="105" t="s">
        <v>113</v>
      </c>
      <c r="B2" s="105"/>
      <c r="C2" s="105"/>
      <c r="D2" s="105"/>
      <c r="F2" s="105" t="s">
        <v>114</v>
      </c>
      <c r="G2" s="105"/>
      <c r="H2" s="105"/>
      <c r="I2" s="105"/>
      <c r="K2" s="105" t="s">
        <v>117</v>
      </c>
      <c r="L2" s="105"/>
      <c r="M2" s="105"/>
      <c r="N2" s="105"/>
      <c r="P2" s="105" t="s">
        <v>115</v>
      </c>
      <c r="Q2" s="105"/>
      <c r="R2" s="105"/>
      <c r="S2" s="105"/>
      <c r="U2" s="105" t="s">
        <v>116</v>
      </c>
      <c r="V2" s="105"/>
      <c r="W2" s="105"/>
      <c r="X2" s="105"/>
    </row>
    <row r="3" spans="1:34" x14ac:dyDescent="0.25">
      <c r="A3" t="s">
        <v>184</v>
      </c>
      <c r="B3" s="100">
        <f>750+750+1750+1991</f>
        <v>5241</v>
      </c>
      <c r="C3" s="16"/>
      <c r="D3" s="16"/>
      <c r="E3" s="16"/>
      <c r="F3" s="16" t="s">
        <v>120</v>
      </c>
      <c r="G3" s="67">
        <v>318.39999999999998</v>
      </c>
      <c r="H3" s="16" t="s">
        <v>119</v>
      </c>
      <c r="I3" s="16">
        <v>788.28</v>
      </c>
      <c r="J3" s="16"/>
      <c r="K3" s="16" t="s">
        <v>120</v>
      </c>
      <c r="L3" s="67">
        <v>800</v>
      </c>
      <c r="M3" s="16" t="s">
        <v>109</v>
      </c>
      <c r="N3" s="16">
        <v>3250</v>
      </c>
      <c r="O3" s="16"/>
      <c r="P3" s="16" t="s">
        <v>120</v>
      </c>
      <c r="Q3" s="67">
        <v>129</v>
      </c>
      <c r="R3" s="16" t="s">
        <v>109</v>
      </c>
      <c r="S3" s="16">
        <v>628.5</v>
      </c>
      <c r="T3" s="16"/>
      <c r="U3" s="16" t="s">
        <v>120</v>
      </c>
      <c r="V3" s="67">
        <v>875.5</v>
      </c>
      <c r="W3" s="16" t="s">
        <v>118</v>
      </c>
      <c r="X3" s="16">
        <v>5587.9</v>
      </c>
      <c r="Y3" s="16"/>
      <c r="Z3" s="16"/>
      <c r="AA3" s="16"/>
      <c r="AB3" s="16"/>
    </row>
    <row r="4" spans="1:34" x14ac:dyDescent="0.25">
      <c r="A4" t="s">
        <v>119</v>
      </c>
      <c r="B4" s="68">
        <v>10254.68</v>
      </c>
      <c r="C4" s="16" t="s">
        <v>120</v>
      </c>
      <c r="D4" s="16">
        <v>2122.9</v>
      </c>
      <c r="E4" s="16"/>
      <c r="F4" s="16" t="s">
        <v>111</v>
      </c>
      <c r="G4" s="68">
        <v>696.54</v>
      </c>
      <c r="H4" s="16" t="s">
        <v>112</v>
      </c>
      <c r="I4" s="16">
        <v>17.170000000000002</v>
      </c>
      <c r="J4" s="16"/>
      <c r="K4" s="16"/>
      <c r="L4" s="68"/>
      <c r="M4" s="16"/>
      <c r="N4" s="16"/>
      <c r="O4" s="16"/>
      <c r="P4" s="16"/>
      <c r="Q4" s="68"/>
      <c r="R4" s="16"/>
      <c r="S4" s="16"/>
      <c r="T4" s="16"/>
      <c r="U4" s="16"/>
      <c r="V4" s="68"/>
      <c r="W4" s="16"/>
      <c r="X4" s="16"/>
      <c r="Y4" s="16"/>
      <c r="Z4" s="16"/>
      <c r="AA4" s="16"/>
      <c r="AB4" s="16"/>
    </row>
    <row r="5" spans="1:34" x14ac:dyDescent="0.25">
      <c r="B5" s="68"/>
      <c r="C5" s="16" t="s">
        <v>134</v>
      </c>
      <c r="D5" s="16">
        <v>250</v>
      </c>
      <c r="E5" s="16"/>
      <c r="F5" s="16" t="s">
        <v>131</v>
      </c>
      <c r="G5" s="68">
        <v>0.32</v>
      </c>
      <c r="H5" s="16" t="s">
        <v>130</v>
      </c>
      <c r="I5" s="16">
        <v>2294.67</v>
      </c>
      <c r="J5" s="16"/>
      <c r="K5" s="16"/>
      <c r="L5" s="68"/>
      <c r="M5" s="16"/>
      <c r="N5" s="16"/>
      <c r="O5" s="16"/>
      <c r="P5" s="16"/>
      <c r="Q5" s="68"/>
      <c r="R5" s="16"/>
      <c r="S5" s="16"/>
      <c r="T5" s="16"/>
      <c r="U5" s="16"/>
      <c r="V5" s="68"/>
      <c r="W5" s="16"/>
      <c r="X5" s="16"/>
      <c r="Y5" s="16"/>
      <c r="Z5" s="16"/>
      <c r="AA5" s="16"/>
      <c r="AB5" s="16"/>
    </row>
    <row r="6" spans="1:34" x14ac:dyDescent="0.25">
      <c r="B6" s="68"/>
      <c r="C6" s="16" t="s">
        <v>134</v>
      </c>
      <c r="D6" s="16">
        <v>4797</v>
      </c>
      <c r="E6" s="16"/>
      <c r="F6" s="16" t="s">
        <v>131</v>
      </c>
      <c r="G6" s="68">
        <v>10.56</v>
      </c>
      <c r="H6" s="16" t="s">
        <v>130</v>
      </c>
      <c r="I6" s="16">
        <v>3139.5</v>
      </c>
      <c r="J6" s="16"/>
      <c r="K6" s="16"/>
      <c r="L6" s="68"/>
      <c r="M6" s="16"/>
      <c r="N6" s="16"/>
      <c r="O6" s="16"/>
      <c r="P6" s="16"/>
      <c r="Q6" s="68"/>
      <c r="R6" s="16"/>
      <c r="S6" s="16"/>
      <c r="T6" s="16"/>
      <c r="U6" s="16"/>
      <c r="V6" s="68"/>
      <c r="W6" s="16"/>
      <c r="X6" s="16"/>
      <c r="Y6" s="16"/>
      <c r="Z6" s="16"/>
      <c r="AA6" s="16"/>
      <c r="AB6" s="16"/>
    </row>
    <row r="7" spans="1:34" x14ac:dyDescent="0.25">
      <c r="B7" s="68"/>
      <c r="C7" s="16" t="s">
        <v>174</v>
      </c>
      <c r="D7" s="16">
        <v>8325.7800000000007</v>
      </c>
      <c r="E7" s="16"/>
      <c r="F7" s="16"/>
      <c r="G7" s="68"/>
      <c r="H7" s="16"/>
      <c r="I7" s="16"/>
      <c r="J7" s="16"/>
      <c r="K7" s="16"/>
      <c r="L7" s="68"/>
      <c r="M7" s="16"/>
      <c r="N7" s="16"/>
      <c r="O7" s="16"/>
      <c r="P7" s="16"/>
      <c r="Q7" s="68"/>
      <c r="R7" s="16"/>
      <c r="S7" s="16"/>
      <c r="T7" s="16"/>
      <c r="U7" s="16"/>
      <c r="V7" s="68"/>
      <c r="W7" s="16"/>
      <c r="X7" s="16"/>
      <c r="Y7" s="16"/>
      <c r="Z7" s="16"/>
      <c r="AA7" s="16"/>
      <c r="AB7" s="16"/>
    </row>
    <row r="8" spans="1:34" x14ac:dyDescent="0.25">
      <c r="B8" s="68"/>
      <c r="C8" s="16"/>
      <c r="D8" s="16"/>
      <c r="E8" s="16"/>
      <c r="F8" s="16"/>
      <c r="G8" s="68"/>
      <c r="H8" s="16"/>
      <c r="I8" s="16"/>
      <c r="J8" s="16"/>
      <c r="K8" s="16"/>
      <c r="L8" s="68"/>
      <c r="M8" s="16"/>
      <c r="N8" s="16"/>
      <c r="O8" s="16"/>
      <c r="P8" s="16"/>
      <c r="Q8" s="68"/>
      <c r="R8" s="16"/>
      <c r="S8" s="16"/>
      <c r="T8" s="16"/>
      <c r="U8" s="16"/>
      <c r="V8" s="68"/>
      <c r="W8" s="16"/>
      <c r="X8" s="16"/>
      <c r="Y8" s="16"/>
      <c r="Z8" s="16"/>
      <c r="AA8" s="16"/>
      <c r="AB8" s="16"/>
    </row>
    <row r="9" spans="1:34" ht="15.75" thickBot="1" x14ac:dyDescent="0.3">
      <c r="B9" s="102">
        <f>SUM(B3:B8)</f>
        <v>15495.68</v>
      </c>
      <c r="C9" s="16"/>
      <c r="D9" s="19">
        <f>SUM(D3:D8)</f>
        <v>15495.68</v>
      </c>
      <c r="E9" s="16"/>
      <c r="F9" s="16"/>
      <c r="G9" s="68"/>
      <c r="H9" s="16"/>
      <c r="I9" s="16"/>
      <c r="J9" s="16"/>
      <c r="K9" s="16"/>
      <c r="L9" s="68"/>
      <c r="M9" s="16"/>
      <c r="N9" s="16"/>
      <c r="O9" s="16"/>
      <c r="P9" s="16"/>
      <c r="Q9" s="68"/>
      <c r="R9" s="16"/>
      <c r="S9" s="16"/>
      <c r="T9" s="16"/>
      <c r="U9" s="16"/>
      <c r="V9" s="68"/>
      <c r="W9" s="16"/>
      <c r="X9" s="16"/>
      <c r="Y9" s="16"/>
      <c r="Z9" s="16"/>
      <c r="AA9" s="16"/>
      <c r="AB9" s="16"/>
    </row>
    <row r="10" spans="1:34" ht="15.75" thickTop="1" x14ac:dyDescent="0.25">
      <c r="B10" s="68"/>
      <c r="C10" s="16"/>
      <c r="D10" s="16"/>
      <c r="E10" s="16"/>
      <c r="F10" s="16"/>
      <c r="G10" s="68"/>
      <c r="H10" s="16"/>
      <c r="I10" s="16"/>
      <c r="J10" s="16"/>
      <c r="K10" s="16"/>
      <c r="L10" s="68"/>
      <c r="M10" s="16"/>
      <c r="N10" s="16"/>
      <c r="O10" s="16"/>
      <c r="P10" s="16"/>
      <c r="Q10" s="68"/>
      <c r="R10" s="16"/>
      <c r="S10" s="16"/>
      <c r="T10" s="16"/>
      <c r="U10" s="16"/>
      <c r="V10" s="68"/>
      <c r="W10" s="16"/>
      <c r="X10" s="16"/>
      <c r="Y10" s="16"/>
      <c r="Z10" s="16"/>
      <c r="AA10" s="16"/>
      <c r="AB10" s="16"/>
    </row>
    <row r="11" spans="1:34" x14ac:dyDescent="0.25">
      <c r="A11" t="s">
        <v>184</v>
      </c>
      <c r="B11" s="16">
        <v>8325.7800000000007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34" x14ac:dyDescent="0.2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34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34" s="2" customFormat="1" ht="15.75" thickBot="1" x14ac:dyDescent="0.3">
      <c r="A14" s="105" t="s">
        <v>121</v>
      </c>
      <c r="B14" s="105"/>
      <c r="C14" s="105"/>
      <c r="D14" s="105"/>
      <c r="F14" s="105" t="s">
        <v>28</v>
      </c>
      <c r="G14" s="105"/>
      <c r="H14" s="105"/>
      <c r="I14" s="105"/>
      <c r="K14" s="105" t="s">
        <v>123</v>
      </c>
      <c r="L14" s="105"/>
      <c r="M14" s="105"/>
      <c r="N14" s="105"/>
      <c r="P14" s="105" t="s">
        <v>124</v>
      </c>
      <c r="Q14" s="105"/>
      <c r="R14" s="105"/>
      <c r="S14" s="105"/>
      <c r="U14" s="105" t="s">
        <v>125</v>
      </c>
      <c r="V14" s="105"/>
      <c r="W14" s="105"/>
      <c r="X14" s="105"/>
      <c r="Z14" s="105" t="s">
        <v>126</v>
      </c>
      <c r="AA14" s="105"/>
      <c r="AB14" s="105"/>
      <c r="AC14" s="105"/>
      <c r="AE14" s="105" t="s">
        <v>127</v>
      </c>
      <c r="AF14" s="105"/>
      <c r="AG14" s="105"/>
      <c r="AH14" s="105"/>
    </row>
    <row r="15" spans="1:34" x14ac:dyDescent="0.25">
      <c r="A15" t="s">
        <v>112</v>
      </c>
      <c r="B15" s="68">
        <v>103.03</v>
      </c>
      <c r="C15" t="s">
        <v>184</v>
      </c>
      <c r="D15">
        <f>550+275+1200+475</f>
        <v>2500</v>
      </c>
      <c r="G15" s="63"/>
      <c r="L15" s="63"/>
      <c r="Q15" s="63"/>
      <c r="V15" s="63"/>
      <c r="AA15" s="63"/>
      <c r="AF15" s="63"/>
    </row>
    <row r="16" spans="1:34" x14ac:dyDescent="0.25">
      <c r="A16" t="s">
        <v>134</v>
      </c>
      <c r="B16" s="68">
        <v>2476.25</v>
      </c>
      <c r="C16" s="16" t="s">
        <v>122</v>
      </c>
      <c r="D16" s="16">
        <v>4287.8</v>
      </c>
      <c r="E16" s="16"/>
      <c r="F16" s="16" t="s">
        <v>122</v>
      </c>
      <c r="G16" s="68">
        <v>434.16</v>
      </c>
      <c r="H16" s="16"/>
      <c r="I16" s="16"/>
      <c r="J16" s="16"/>
      <c r="K16" s="16" t="s">
        <v>122</v>
      </c>
      <c r="L16" s="68">
        <v>725</v>
      </c>
      <c r="M16" s="16"/>
      <c r="N16" s="16"/>
      <c r="O16" s="16"/>
      <c r="P16" s="16" t="s">
        <v>122</v>
      </c>
      <c r="Q16" s="68">
        <v>450</v>
      </c>
      <c r="R16" s="16" t="s">
        <v>112</v>
      </c>
      <c r="S16" s="16">
        <v>30</v>
      </c>
      <c r="T16" s="16"/>
      <c r="U16" s="16" t="s">
        <v>122</v>
      </c>
      <c r="V16" s="68">
        <v>0</v>
      </c>
      <c r="W16" s="16"/>
      <c r="X16" s="16"/>
      <c r="Y16" s="16"/>
      <c r="Z16" s="16" t="s">
        <v>122</v>
      </c>
      <c r="AA16" s="68"/>
      <c r="AB16" s="16"/>
      <c r="AC16" s="16"/>
      <c r="AD16" s="16"/>
      <c r="AE16" s="16" t="s">
        <v>122</v>
      </c>
      <c r="AF16" s="68">
        <v>1857.1</v>
      </c>
      <c r="AG16" s="16" t="s">
        <v>112</v>
      </c>
      <c r="AH16" s="16">
        <v>55.86</v>
      </c>
    </row>
    <row r="17" spans="1:34" x14ac:dyDescent="0.25">
      <c r="A17" t="s">
        <v>136</v>
      </c>
      <c r="B17" s="68">
        <v>23.75</v>
      </c>
      <c r="C17" s="16"/>
      <c r="D17" s="16"/>
      <c r="E17" s="16"/>
      <c r="F17" s="16"/>
      <c r="G17" s="68"/>
      <c r="H17" s="16"/>
      <c r="I17" s="16"/>
      <c r="J17" s="16"/>
      <c r="K17" s="16"/>
      <c r="L17" s="68"/>
      <c r="M17" s="16"/>
      <c r="N17" s="16"/>
      <c r="O17" s="16"/>
      <c r="P17" s="16"/>
      <c r="Q17" s="68"/>
      <c r="R17" s="16"/>
      <c r="S17" s="16"/>
      <c r="T17" s="16"/>
      <c r="U17" s="16"/>
      <c r="V17" s="68"/>
      <c r="W17" s="16"/>
      <c r="X17" s="16"/>
      <c r="Y17" s="16"/>
      <c r="Z17" s="16"/>
      <c r="AA17" s="68"/>
      <c r="AB17" s="16"/>
      <c r="AC17" s="16"/>
      <c r="AD17" s="16"/>
      <c r="AE17" s="16"/>
      <c r="AF17" s="68"/>
      <c r="AG17" s="16"/>
      <c r="AH17" s="16"/>
    </row>
    <row r="18" spans="1:34" x14ac:dyDescent="0.25">
      <c r="A18" t="s">
        <v>134</v>
      </c>
      <c r="B18" s="68">
        <v>474</v>
      </c>
      <c r="C18" s="16"/>
      <c r="D18" s="16"/>
      <c r="E18" s="16"/>
      <c r="F18" s="16"/>
      <c r="G18" s="68"/>
      <c r="H18" s="16"/>
      <c r="I18" s="16"/>
      <c r="J18" s="16"/>
      <c r="K18" s="16"/>
      <c r="L18" s="68"/>
      <c r="M18" s="16"/>
      <c r="N18" s="16"/>
      <c r="O18" s="16"/>
      <c r="P18" s="16"/>
      <c r="Q18" s="68"/>
      <c r="R18" s="16"/>
      <c r="S18" s="16"/>
      <c r="T18" s="16"/>
      <c r="U18" s="16"/>
      <c r="V18" s="68"/>
      <c r="W18" s="16"/>
      <c r="X18" s="16"/>
      <c r="Y18" s="16"/>
      <c r="Z18" s="16"/>
      <c r="AA18" s="68"/>
      <c r="AB18" s="16"/>
      <c r="AC18" s="16"/>
      <c r="AD18" s="16"/>
      <c r="AE18" s="16"/>
      <c r="AF18" s="68"/>
      <c r="AG18" s="16"/>
      <c r="AH18" s="16"/>
    </row>
    <row r="19" spans="1:34" x14ac:dyDescent="0.25">
      <c r="A19" t="s">
        <v>136</v>
      </c>
      <c r="B19" s="68">
        <v>24.96</v>
      </c>
      <c r="C19" s="16"/>
      <c r="D19" s="16"/>
      <c r="E19" s="16"/>
      <c r="F19" s="16"/>
      <c r="G19" s="68"/>
      <c r="H19" s="16"/>
      <c r="I19" s="16"/>
      <c r="J19" s="16"/>
      <c r="K19" s="16"/>
      <c r="L19" s="68"/>
      <c r="M19" s="16"/>
      <c r="N19" s="16"/>
      <c r="O19" s="16"/>
      <c r="P19" s="16"/>
      <c r="Q19" s="68"/>
      <c r="R19" s="16"/>
      <c r="S19" s="16"/>
      <c r="T19" s="16"/>
      <c r="U19" s="16"/>
      <c r="V19" s="68"/>
      <c r="W19" s="16"/>
      <c r="X19" s="16"/>
      <c r="Y19" s="16"/>
      <c r="Z19" s="16"/>
      <c r="AA19" s="68"/>
      <c r="AB19" s="16"/>
      <c r="AC19" s="16"/>
      <c r="AD19" s="16"/>
      <c r="AE19" s="16"/>
      <c r="AF19" s="68"/>
      <c r="AG19" s="16"/>
      <c r="AH19" s="16"/>
    </row>
    <row r="20" spans="1:34" x14ac:dyDescent="0.25">
      <c r="A20" s="16" t="s">
        <v>174</v>
      </c>
      <c r="B20" s="103">
        <v>3685.81</v>
      </c>
      <c r="C20" s="16"/>
      <c r="D20" s="16"/>
      <c r="E20" s="16"/>
      <c r="F20" s="16"/>
      <c r="G20" s="68"/>
      <c r="H20" s="16"/>
      <c r="I20" s="16"/>
      <c r="J20" s="16"/>
      <c r="K20" s="16"/>
      <c r="L20" s="68"/>
      <c r="M20" s="16"/>
      <c r="N20" s="16"/>
      <c r="O20" s="16"/>
      <c r="P20" s="16"/>
      <c r="Q20" s="68"/>
      <c r="R20" s="16"/>
      <c r="S20" s="16"/>
      <c r="T20" s="16"/>
      <c r="U20" s="16"/>
      <c r="V20" s="68"/>
      <c r="W20" s="16"/>
      <c r="X20" s="16"/>
      <c r="Y20" s="16"/>
      <c r="Z20" s="16"/>
      <c r="AA20" s="68"/>
      <c r="AB20" s="16"/>
      <c r="AC20" s="16"/>
      <c r="AD20" s="16"/>
      <c r="AE20" s="16"/>
      <c r="AF20" s="68"/>
      <c r="AG20" s="16"/>
      <c r="AH20" s="16"/>
    </row>
    <row r="21" spans="1:34" ht="15.75" thickBot="1" x14ac:dyDescent="0.3">
      <c r="B21" s="102">
        <f>SUM(B15:B20)</f>
        <v>6787.8</v>
      </c>
      <c r="C21" s="16"/>
      <c r="D21" s="102">
        <f>SUM(D15:D20)</f>
        <v>6787.8</v>
      </c>
      <c r="E21" s="16"/>
      <c r="F21" s="16"/>
      <c r="G21" s="68"/>
      <c r="H21" s="16"/>
      <c r="I21" s="16"/>
      <c r="J21" s="16"/>
      <c r="K21" s="16"/>
      <c r="L21" s="68"/>
      <c r="M21" s="16"/>
      <c r="N21" s="16"/>
      <c r="O21" s="16"/>
      <c r="P21" s="16"/>
      <c r="Q21" s="68"/>
      <c r="R21" s="16"/>
      <c r="S21" s="16"/>
      <c r="T21" s="16"/>
      <c r="U21" s="16"/>
      <c r="V21" s="68"/>
      <c r="W21" s="16"/>
      <c r="X21" s="16"/>
      <c r="Y21" s="16"/>
      <c r="Z21" s="16"/>
      <c r="AA21" s="68"/>
      <c r="AB21" s="16"/>
      <c r="AC21" s="16"/>
      <c r="AD21" s="16"/>
      <c r="AE21" s="16"/>
      <c r="AF21" s="68"/>
      <c r="AG21" s="16"/>
      <c r="AH21" s="16"/>
    </row>
    <row r="22" spans="1:34" ht="15.75" thickTop="1" x14ac:dyDescent="0.25">
      <c r="B22" s="68"/>
      <c r="C22" s="16"/>
      <c r="D22" s="16"/>
      <c r="E22" s="16"/>
      <c r="F22" s="16"/>
      <c r="G22" s="68"/>
      <c r="H22" s="16"/>
      <c r="I22" s="16"/>
      <c r="J22" s="16"/>
      <c r="K22" s="16"/>
      <c r="L22" s="68"/>
      <c r="M22" s="16"/>
      <c r="N22" s="16"/>
      <c r="O22" s="16"/>
      <c r="P22" s="16"/>
      <c r="Q22" s="68"/>
      <c r="R22" s="16"/>
      <c r="S22" s="16"/>
      <c r="T22" s="16"/>
      <c r="U22" s="16"/>
      <c r="V22" s="68"/>
      <c r="W22" s="16"/>
      <c r="X22" s="16"/>
      <c r="Y22" s="16"/>
      <c r="Z22" s="16"/>
      <c r="AA22" s="68"/>
      <c r="AB22" s="16"/>
      <c r="AC22" s="16"/>
      <c r="AD22" s="16"/>
      <c r="AE22" s="16"/>
      <c r="AF22" s="68"/>
      <c r="AG22" s="16"/>
      <c r="AH22" s="16"/>
    </row>
    <row r="23" spans="1:34" x14ac:dyDescent="0.25">
      <c r="B23" s="16"/>
      <c r="C23" s="16" t="s">
        <v>184</v>
      </c>
      <c r="D23" s="16">
        <v>3685.81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6" spans="1:34" ht="15.75" thickBot="1" x14ac:dyDescent="0.3">
      <c r="A26" s="105" t="s">
        <v>6</v>
      </c>
      <c r="B26" s="105"/>
      <c r="C26" s="105"/>
      <c r="D26" s="105"/>
      <c r="F26" s="105" t="s">
        <v>5</v>
      </c>
      <c r="G26" s="105"/>
      <c r="H26" s="105"/>
      <c r="I26" s="105"/>
      <c r="K26" s="105" t="s">
        <v>129</v>
      </c>
      <c r="L26" s="105"/>
      <c r="M26" s="105"/>
      <c r="N26" s="105"/>
      <c r="P26" s="105" t="s">
        <v>136</v>
      </c>
      <c r="Q26" s="105"/>
      <c r="R26" s="105"/>
      <c r="S26" s="105"/>
      <c r="U26" s="105" t="s">
        <v>138</v>
      </c>
      <c r="V26" s="105"/>
      <c r="W26" s="105"/>
      <c r="X26" s="105"/>
      <c r="Z26" s="105" t="s">
        <v>139</v>
      </c>
      <c r="AA26" s="105"/>
      <c r="AB26" s="105"/>
      <c r="AC26" s="105"/>
      <c r="AE26" s="106"/>
      <c r="AF26" s="106"/>
      <c r="AG26" s="106"/>
      <c r="AH26" s="106"/>
    </row>
    <row r="27" spans="1:34" x14ac:dyDescent="0.25">
      <c r="A27" t="s">
        <v>132</v>
      </c>
      <c r="B27" s="67">
        <v>12588</v>
      </c>
      <c r="C27" s="16" t="s">
        <v>135</v>
      </c>
      <c r="D27" s="16">
        <v>2476.25</v>
      </c>
      <c r="E27" s="16"/>
      <c r="F27" s="16" t="s">
        <v>128</v>
      </c>
      <c r="G27" s="67">
        <v>13768</v>
      </c>
      <c r="H27" s="16" t="s">
        <v>140</v>
      </c>
      <c r="I27" s="16">
        <v>12588</v>
      </c>
      <c r="J27" s="16"/>
      <c r="K27" s="16"/>
      <c r="L27" s="67"/>
      <c r="M27" s="16" t="s">
        <v>128</v>
      </c>
      <c r="N27" s="16">
        <v>11473.33</v>
      </c>
      <c r="O27" s="16"/>
      <c r="P27" s="16"/>
      <c r="Q27" s="67"/>
      <c r="R27" s="16"/>
      <c r="S27" s="16"/>
      <c r="T27" s="16"/>
      <c r="U27" s="16"/>
      <c r="V27" s="67"/>
      <c r="W27" s="16"/>
      <c r="X27" s="16"/>
      <c r="Y27" s="16"/>
      <c r="Z27" s="16"/>
      <c r="AA27" s="67"/>
      <c r="AB27" s="16"/>
      <c r="AC27" s="16"/>
      <c r="AD27" s="16"/>
      <c r="AE27" s="101"/>
      <c r="AF27" s="101"/>
      <c r="AG27" s="101"/>
      <c r="AH27" s="101"/>
    </row>
    <row r="28" spans="1:34" x14ac:dyDescent="0.25">
      <c r="A28" t="s">
        <v>133</v>
      </c>
      <c r="B28" s="68">
        <v>250</v>
      </c>
      <c r="C28" s="16" t="s">
        <v>142</v>
      </c>
      <c r="D28" s="16">
        <v>5500</v>
      </c>
      <c r="E28" s="16"/>
      <c r="F28" s="16" t="s">
        <v>134</v>
      </c>
      <c r="G28" s="68">
        <v>18837</v>
      </c>
      <c r="H28" s="16" t="s">
        <v>141</v>
      </c>
      <c r="I28" s="16">
        <v>12.04</v>
      </c>
      <c r="J28" s="16"/>
      <c r="K28" s="16"/>
      <c r="L28" s="68"/>
      <c r="M28" s="16" t="s">
        <v>128</v>
      </c>
      <c r="N28" s="16">
        <v>15697.5</v>
      </c>
      <c r="O28" s="16"/>
      <c r="P28" s="16"/>
      <c r="Q28" s="68"/>
      <c r="R28" s="16" t="s">
        <v>137</v>
      </c>
      <c r="S28" s="16">
        <v>23.75</v>
      </c>
      <c r="T28" s="16"/>
      <c r="U28" s="16" t="s">
        <v>137</v>
      </c>
      <c r="V28" s="68">
        <v>5500</v>
      </c>
      <c r="W28" s="16"/>
      <c r="X28" s="16"/>
      <c r="Y28" s="16"/>
      <c r="Z28" s="16" t="s">
        <v>137</v>
      </c>
      <c r="AA28" s="68">
        <v>5.5</v>
      </c>
      <c r="AB28" s="16"/>
      <c r="AC28" s="16"/>
      <c r="AD28" s="16"/>
      <c r="AE28" s="101"/>
      <c r="AF28" s="101"/>
      <c r="AG28" s="101"/>
      <c r="AH28" s="101"/>
    </row>
    <row r="29" spans="1:34" x14ac:dyDescent="0.25">
      <c r="A29" t="s">
        <v>132</v>
      </c>
      <c r="B29" s="68">
        <v>15252.96</v>
      </c>
      <c r="C29" s="16" t="s">
        <v>143</v>
      </c>
      <c r="D29" s="16">
        <v>5.5</v>
      </c>
      <c r="E29" s="16"/>
      <c r="F29" s="16"/>
      <c r="G29" s="68"/>
      <c r="H29" s="16" t="s">
        <v>140</v>
      </c>
      <c r="I29" s="16">
        <v>15252.96</v>
      </c>
      <c r="J29" s="16"/>
      <c r="K29" s="16"/>
      <c r="L29" s="68"/>
      <c r="M29" s="16"/>
      <c r="N29" s="16"/>
      <c r="O29" s="16"/>
      <c r="P29" s="16"/>
      <c r="Q29" s="68"/>
      <c r="R29" s="16" t="s">
        <v>137</v>
      </c>
      <c r="S29" s="16">
        <v>24.96</v>
      </c>
      <c r="T29" s="16"/>
      <c r="U29" s="16" t="s">
        <v>137</v>
      </c>
      <c r="V29" s="68">
        <v>5500</v>
      </c>
      <c r="W29" s="16"/>
      <c r="X29" s="16"/>
      <c r="Y29" s="16"/>
      <c r="Z29" s="16" t="s">
        <v>137</v>
      </c>
      <c r="AA29" s="68">
        <v>15</v>
      </c>
      <c r="AB29" s="16"/>
      <c r="AC29" s="16"/>
      <c r="AD29" s="16"/>
      <c r="AE29" s="101"/>
      <c r="AF29" s="101"/>
      <c r="AG29" s="101"/>
      <c r="AH29" s="101"/>
    </row>
    <row r="30" spans="1:34" x14ac:dyDescent="0.25">
      <c r="A30" t="s">
        <v>160</v>
      </c>
      <c r="B30" s="68">
        <v>4797</v>
      </c>
      <c r="C30" s="16" t="s">
        <v>134</v>
      </c>
      <c r="D30" s="16">
        <v>5515.27</v>
      </c>
      <c r="E30" s="16"/>
      <c r="F30" s="16"/>
      <c r="G30" s="68"/>
      <c r="H30" s="16" t="s">
        <v>174</v>
      </c>
      <c r="I30" s="16">
        <v>4752</v>
      </c>
      <c r="J30" s="16"/>
      <c r="K30" s="16"/>
      <c r="L30" s="68"/>
      <c r="M30" s="16"/>
      <c r="N30" s="16"/>
      <c r="O30" s="16"/>
      <c r="P30" s="16"/>
      <c r="Q30" s="68"/>
      <c r="R30" s="16"/>
      <c r="S30" s="16"/>
      <c r="T30" s="16"/>
      <c r="U30" s="16"/>
      <c r="V30" s="68"/>
      <c r="W30" s="16"/>
      <c r="X30" s="16"/>
      <c r="Y30" s="16"/>
      <c r="Z30" s="16"/>
      <c r="AA30" s="68"/>
      <c r="AB30" s="16"/>
      <c r="AC30" s="16"/>
      <c r="AD30" s="16"/>
      <c r="AE30" s="101"/>
      <c r="AF30" s="101"/>
      <c r="AG30" s="101"/>
      <c r="AH30" s="101"/>
    </row>
    <row r="31" spans="1:34" x14ac:dyDescent="0.25">
      <c r="B31" s="68"/>
      <c r="C31" s="16" t="s">
        <v>161</v>
      </c>
      <c r="D31" s="16">
        <v>474.32</v>
      </c>
      <c r="E31" s="16"/>
      <c r="F31" s="16"/>
      <c r="G31" s="68"/>
      <c r="H31" s="16"/>
      <c r="I31" s="16"/>
      <c r="J31" s="16"/>
      <c r="K31" s="16"/>
      <c r="L31" s="68"/>
      <c r="M31" s="16"/>
      <c r="N31" s="16"/>
      <c r="O31" s="16"/>
      <c r="P31" s="16"/>
      <c r="Q31" s="68"/>
      <c r="R31" s="16"/>
      <c r="S31" s="16"/>
      <c r="T31" s="16"/>
      <c r="U31" s="16"/>
      <c r="V31" s="68"/>
      <c r="W31" s="16"/>
      <c r="X31" s="16"/>
      <c r="Y31" s="16"/>
      <c r="Z31" s="16"/>
      <c r="AA31" s="68"/>
      <c r="AB31" s="16"/>
      <c r="AC31" s="16"/>
      <c r="AD31" s="16"/>
      <c r="AE31" s="101"/>
      <c r="AF31" s="101"/>
      <c r="AG31" s="101"/>
      <c r="AH31" s="101"/>
    </row>
    <row r="32" spans="1:34" x14ac:dyDescent="0.25">
      <c r="B32" s="68"/>
      <c r="C32" s="16" t="s">
        <v>174</v>
      </c>
      <c r="D32" s="16">
        <v>18916.62</v>
      </c>
      <c r="E32" s="16"/>
      <c r="F32" s="16"/>
      <c r="G32" s="68"/>
      <c r="H32" s="16"/>
      <c r="I32" s="16"/>
      <c r="J32" s="16"/>
      <c r="K32" s="16"/>
      <c r="L32" s="68"/>
      <c r="M32" s="16"/>
      <c r="N32" s="16"/>
      <c r="O32" s="16"/>
      <c r="P32" s="16"/>
      <c r="Q32" s="68"/>
      <c r="R32" s="16"/>
      <c r="S32" s="16"/>
      <c r="T32" s="16"/>
      <c r="U32" s="16"/>
      <c r="V32" s="68"/>
      <c r="W32" s="16"/>
      <c r="X32" s="16"/>
      <c r="Y32" s="16"/>
      <c r="Z32" s="16"/>
      <c r="AA32" s="68"/>
      <c r="AB32" s="16"/>
      <c r="AC32" s="16"/>
      <c r="AD32" s="16"/>
      <c r="AE32" s="101"/>
      <c r="AF32" s="101"/>
      <c r="AG32" s="101"/>
      <c r="AH32" s="101"/>
    </row>
    <row r="33" spans="1:34" ht="15.75" thickBot="1" x14ac:dyDescent="0.3">
      <c r="B33" s="102">
        <f>SUM(B27:B32)</f>
        <v>32887.96</v>
      </c>
      <c r="C33" s="16"/>
      <c r="D33" s="102">
        <f>SUM(D27:D32)</f>
        <v>32887.96</v>
      </c>
      <c r="E33" s="16"/>
      <c r="F33" s="16"/>
      <c r="G33" s="102">
        <f>SUM(G27:G32)</f>
        <v>32605</v>
      </c>
      <c r="H33" s="16"/>
      <c r="I33" s="102">
        <f>SUM(I27:I32)</f>
        <v>32605</v>
      </c>
      <c r="J33" s="16"/>
      <c r="K33" s="16"/>
      <c r="L33" s="68"/>
      <c r="M33" s="16"/>
      <c r="N33" s="16"/>
      <c r="O33" s="16"/>
      <c r="P33" s="16"/>
      <c r="Q33" s="68"/>
      <c r="R33" s="16"/>
      <c r="S33" s="16"/>
      <c r="T33" s="16"/>
      <c r="U33" s="16"/>
      <c r="V33" s="68"/>
      <c r="W33" s="16"/>
      <c r="X33" s="16"/>
      <c r="Y33" s="16"/>
      <c r="Z33" s="16"/>
      <c r="AA33" s="68"/>
      <c r="AB33" s="16"/>
      <c r="AC33" s="16"/>
      <c r="AD33" s="16"/>
      <c r="AE33" s="101"/>
      <c r="AF33" s="101"/>
      <c r="AG33" s="101"/>
      <c r="AH33" s="101"/>
    </row>
    <row r="34" spans="1:34" ht="15.75" thickTop="1" x14ac:dyDescent="0.25">
      <c r="B34" s="68"/>
      <c r="C34" s="16"/>
      <c r="D34" s="16"/>
      <c r="E34" s="16"/>
      <c r="F34" s="16"/>
      <c r="G34" s="68"/>
      <c r="H34" s="16"/>
      <c r="I34" s="16"/>
      <c r="J34" s="16"/>
      <c r="K34" s="16"/>
      <c r="L34" s="68"/>
      <c r="M34" s="16"/>
      <c r="N34" s="16"/>
      <c r="O34" s="16"/>
      <c r="P34" s="16"/>
      <c r="Q34" s="68"/>
      <c r="R34" s="16"/>
      <c r="S34" s="16"/>
      <c r="T34" s="16"/>
      <c r="U34" s="16"/>
      <c r="V34" s="68"/>
      <c r="W34" s="16"/>
      <c r="X34" s="16"/>
      <c r="Y34" s="16"/>
      <c r="Z34" s="16"/>
      <c r="AA34" s="68"/>
      <c r="AB34" s="16"/>
      <c r="AC34" s="16"/>
      <c r="AD34" s="16"/>
      <c r="AE34" s="101"/>
      <c r="AF34" s="101"/>
      <c r="AG34" s="101"/>
      <c r="AH34" s="101"/>
    </row>
    <row r="35" spans="1:34" x14ac:dyDescent="0.25">
      <c r="A35" t="s">
        <v>184</v>
      </c>
      <c r="B35" s="16">
        <v>18916.62</v>
      </c>
      <c r="C35" s="16"/>
      <c r="D35" s="16"/>
      <c r="E35" s="16"/>
      <c r="F35" s="16" t="s">
        <v>184</v>
      </c>
      <c r="G35" s="16">
        <v>4752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01"/>
      <c r="AF35" s="101"/>
      <c r="AG35" s="101"/>
      <c r="AH35" s="101"/>
    </row>
    <row r="36" spans="1:34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01"/>
      <c r="AF36" s="101"/>
      <c r="AG36" s="101"/>
      <c r="AH36" s="101"/>
    </row>
    <row r="37" spans="1:34" ht="15.75" thickBot="1" x14ac:dyDescent="0.3">
      <c r="A37" s="105" t="s">
        <v>131</v>
      </c>
      <c r="B37" s="105"/>
      <c r="C37" s="105"/>
      <c r="D37" s="105"/>
      <c r="E37" s="16"/>
      <c r="F37" s="105" t="s">
        <v>166</v>
      </c>
      <c r="G37" s="105"/>
      <c r="H37" s="105"/>
      <c r="I37" s="105"/>
      <c r="J37" s="16"/>
      <c r="K37" s="105" t="s">
        <v>167</v>
      </c>
      <c r="L37" s="105"/>
      <c r="M37" s="105"/>
      <c r="N37" s="105"/>
      <c r="O37" s="16"/>
      <c r="P37" s="105" t="s">
        <v>168</v>
      </c>
      <c r="Q37" s="105"/>
      <c r="R37" s="105"/>
      <c r="S37" s="105"/>
      <c r="T37" s="16"/>
      <c r="U37" s="105" t="s">
        <v>183</v>
      </c>
      <c r="V37" s="105"/>
      <c r="W37" s="105"/>
      <c r="X37" s="105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x14ac:dyDescent="0.25">
      <c r="A38" s="16" t="s">
        <v>180</v>
      </c>
      <c r="B38" s="67">
        <v>150</v>
      </c>
      <c r="G38" s="63"/>
      <c r="L38" s="63"/>
      <c r="Q38" s="63"/>
      <c r="V38" s="63"/>
    </row>
    <row r="39" spans="1:34" x14ac:dyDescent="0.25">
      <c r="A39" s="16" t="s">
        <v>182</v>
      </c>
      <c r="B39" s="68">
        <v>5</v>
      </c>
      <c r="C39" s="16" t="s">
        <v>181</v>
      </c>
      <c r="D39" s="16">
        <v>17.04</v>
      </c>
      <c r="F39" s="16" t="s">
        <v>131</v>
      </c>
      <c r="G39" s="68">
        <v>1.57</v>
      </c>
      <c r="H39" s="16"/>
      <c r="I39" s="16"/>
      <c r="K39" s="16" t="s">
        <v>131</v>
      </c>
      <c r="L39" s="68">
        <v>3</v>
      </c>
      <c r="M39" s="16" t="s">
        <v>131</v>
      </c>
      <c r="N39" s="16">
        <v>5</v>
      </c>
      <c r="P39" s="16" t="s">
        <v>131</v>
      </c>
      <c r="Q39" s="68">
        <v>33.33</v>
      </c>
      <c r="R39" s="16"/>
      <c r="S39" s="16"/>
      <c r="U39" s="16" t="s">
        <v>131</v>
      </c>
      <c r="V39" s="68">
        <v>12.15</v>
      </c>
      <c r="W39" s="16"/>
      <c r="X39" s="16"/>
    </row>
    <row r="40" spans="1:34" x14ac:dyDescent="0.25">
      <c r="A40" s="16" t="s">
        <v>5</v>
      </c>
      <c r="B40" s="68">
        <v>12.04</v>
      </c>
      <c r="C40" s="16" t="s">
        <v>181</v>
      </c>
      <c r="D40" s="16">
        <v>113.38</v>
      </c>
      <c r="F40" s="16" t="s">
        <v>131</v>
      </c>
      <c r="G40" s="68">
        <v>17.399999999999999</v>
      </c>
      <c r="H40" s="16"/>
      <c r="I40" s="16"/>
      <c r="K40" s="16" t="s">
        <v>131</v>
      </c>
      <c r="L40" s="68">
        <v>50</v>
      </c>
      <c r="M40" s="16"/>
      <c r="N40" s="16"/>
      <c r="P40" s="16"/>
      <c r="Q40" s="68"/>
      <c r="R40" s="16"/>
      <c r="S40" s="16"/>
      <c r="U40" s="16" t="s">
        <v>131</v>
      </c>
      <c r="V40" s="68">
        <v>2.08</v>
      </c>
      <c r="W40" s="16"/>
      <c r="X40" s="16"/>
    </row>
    <row r="41" spans="1:34" x14ac:dyDescent="0.25">
      <c r="A41" s="16"/>
      <c r="B41" s="68"/>
      <c r="C41" s="16" t="s">
        <v>174</v>
      </c>
      <c r="D41" s="16">
        <v>36.619999999999997</v>
      </c>
      <c r="F41" s="16"/>
      <c r="G41" s="68"/>
      <c r="H41" s="16"/>
      <c r="I41" s="16"/>
      <c r="K41" s="16"/>
      <c r="L41" s="68"/>
      <c r="M41" s="16"/>
      <c r="N41" s="16"/>
      <c r="P41" s="16"/>
      <c r="Q41" s="68"/>
      <c r="R41" s="16"/>
      <c r="S41" s="16"/>
      <c r="U41" s="16"/>
      <c r="V41" s="68"/>
      <c r="W41" s="16"/>
      <c r="X41" s="16"/>
    </row>
    <row r="42" spans="1:34" x14ac:dyDescent="0.25">
      <c r="A42" s="16"/>
      <c r="B42" s="68"/>
      <c r="C42" s="16"/>
      <c r="D42" s="16"/>
      <c r="F42" s="16"/>
      <c r="G42" s="68"/>
      <c r="H42" s="16"/>
      <c r="I42" s="16"/>
      <c r="K42" s="16"/>
      <c r="L42" s="68"/>
      <c r="M42" s="16"/>
      <c r="N42" s="16"/>
      <c r="P42" s="16"/>
      <c r="Q42" s="68"/>
      <c r="R42" s="16"/>
      <c r="S42" s="16"/>
      <c r="U42" s="16"/>
      <c r="V42" s="68"/>
      <c r="W42" s="16"/>
      <c r="X42" s="16"/>
    </row>
    <row r="43" spans="1:34" ht="15.75" thickBot="1" x14ac:dyDescent="0.3">
      <c r="A43" s="16"/>
      <c r="B43" s="102">
        <f>SUM(B37:B42)</f>
        <v>167.04</v>
      </c>
      <c r="C43" s="16"/>
      <c r="D43" s="102">
        <f>SUM(D37:D42)</f>
        <v>167.04</v>
      </c>
      <c r="F43" s="16"/>
      <c r="G43" s="68"/>
      <c r="H43" s="16"/>
      <c r="I43" s="16"/>
      <c r="K43" s="16"/>
      <c r="L43" s="68"/>
      <c r="M43" s="16"/>
      <c r="N43" s="16"/>
      <c r="P43" s="16"/>
      <c r="Q43" s="68"/>
      <c r="R43" s="16"/>
      <c r="S43" s="16"/>
      <c r="U43" s="16"/>
      <c r="V43" s="68"/>
      <c r="W43" s="16"/>
      <c r="X43" s="16"/>
    </row>
    <row r="44" spans="1:34" ht="15.75" thickTop="1" x14ac:dyDescent="0.25">
      <c r="A44" s="16"/>
      <c r="B44" s="68"/>
      <c r="C44" s="16"/>
      <c r="D44" s="16"/>
      <c r="F44" s="16"/>
      <c r="G44" s="68"/>
      <c r="H44" s="16"/>
      <c r="I44" s="16"/>
      <c r="K44" s="16"/>
      <c r="L44" s="68"/>
      <c r="M44" s="16"/>
      <c r="N44" s="16"/>
      <c r="P44" s="16"/>
      <c r="Q44" s="68"/>
      <c r="R44" s="16"/>
      <c r="S44" s="16"/>
      <c r="U44" s="16"/>
      <c r="V44" s="68"/>
      <c r="W44" s="16"/>
      <c r="X44" s="16"/>
    </row>
    <row r="45" spans="1:34" x14ac:dyDescent="0.25">
      <c r="A45" s="16" t="s">
        <v>184</v>
      </c>
      <c r="B45" s="68">
        <v>36.619999999999997</v>
      </c>
      <c r="C45" s="16"/>
      <c r="D45" s="16"/>
      <c r="F45" s="16"/>
      <c r="G45" s="68"/>
      <c r="H45" s="16"/>
      <c r="I45" s="16"/>
      <c r="K45" s="16"/>
      <c r="L45" s="68"/>
      <c r="M45" s="16"/>
      <c r="N45" s="16"/>
      <c r="P45" s="16"/>
      <c r="Q45" s="68"/>
      <c r="R45" s="16"/>
      <c r="S45" s="16"/>
      <c r="U45" s="16"/>
      <c r="V45" s="68"/>
      <c r="W45" s="16"/>
      <c r="X45" s="16"/>
    </row>
  </sheetData>
  <mergeCells count="24">
    <mergeCell ref="Z14:AC14"/>
    <mergeCell ref="AE14:AH14"/>
    <mergeCell ref="A26:D26"/>
    <mergeCell ref="F26:I26"/>
    <mergeCell ref="K26:N26"/>
    <mergeCell ref="P26:S26"/>
    <mergeCell ref="Z26:AC26"/>
    <mergeCell ref="AE26:AH26"/>
    <mergeCell ref="A14:D14"/>
    <mergeCell ref="F14:I14"/>
    <mergeCell ref="K14:N14"/>
    <mergeCell ref="P14:S14"/>
    <mergeCell ref="U14:X14"/>
    <mergeCell ref="U26:X26"/>
    <mergeCell ref="A2:D2"/>
    <mergeCell ref="F2:I2"/>
    <mergeCell ref="K2:N2"/>
    <mergeCell ref="P2:S2"/>
    <mergeCell ref="U2:X2"/>
    <mergeCell ref="A37:D37"/>
    <mergeCell ref="F37:I37"/>
    <mergeCell ref="K37:N37"/>
    <mergeCell ref="P37:S37"/>
    <mergeCell ref="U37:X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Sample Bank</vt:lpstr>
      <vt:lpstr>Sales daybooks</vt:lpstr>
      <vt:lpstr>Sales Returns daybooks</vt:lpstr>
      <vt:lpstr>Purchase daybook</vt:lpstr>
      <vt:lpstr>Purchase returns daybook</vt:lpstr>
      <vt:lpstr>Petty Cash Daybook</vt:lpstr>
      <vt:lpstr>Cashbook</vt:lpstr>
      <vt:lpstr>General ledger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Paula Guilfoyle</cp:lastModifiedBy>
  <dcterms:created xsi:type="dcterms:W3CDTF">2016-01-01T20:40:06Z</dcterms:created>
  <dcterms:modified xsi:type="dcterms:W3CDTF">2019-11-20T16:34:06Z</dcterms:modified>
</cp:coreProperties>
</file>